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<sst xmlns="http://schemas.openxmlformats.org/spreadsheetml/2006/main" count="90" uniqueCount="87">
  <si>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</si>
  <si>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</si>
  <si>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</si>
  <si>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</si>
  <si>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</si>
  <si>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</si>
  <si>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</si>
  <si>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</si>
  <si>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</si>
  <si>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</si>
  <si>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</si>
  <si>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</si>
  <si>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</si>
  <si>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</si>
  <si>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</si>
  <si>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</si>
  <si>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</si>
  <si>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</si>
  <si>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</si>
  <si>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</si>
  <si>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</si>
  <si>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</si>
  <si>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</si>
  <si>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</si>
  <si>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</si>
  <si>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</si>
  <si>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</si>
  <si>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</si>
  <si>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</si>
  <si>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</si>
  <si>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</si>
  <si>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</si>
  <si>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</si>
  <si>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</si>
  <si>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</si>
  <si>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</si>
  <si>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</si>
  <si>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</si>
  <si>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</si>
  <si>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</si>
  <si>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</si>
  <si>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</si>
  <si>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</si>
  <si>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</si>
  <si>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</si>
  <si>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</si>
  <si>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</si>
  <si>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5.3. Revisão de Remuneração pelo Transporte Coletivo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</si>
  <si>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</si>
  <si>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</si>
  <si>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</si>
  <si>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</si>
  <si>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</si>
  <si>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</si>
  <si>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</si>
  <si>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</si>
  <si>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</si>
  <si>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</si>
  <si>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</si>
  <si>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</si>
  <si>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</si>
  <si>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</si>
  <si>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</si>
  <si>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</si>
  <si>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</si>
  <si>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</si>
  <si>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</si>
  <si>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</si>
  <si>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</si>
  <si>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</si>
  <si>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</si>
  <si>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</si>
  <si>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</si>
  <si>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</si>
  <si>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</si>
  <si>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</si>
  <si>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</si>
  <si>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</si>
  <si>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</si>
  <si>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</si>
  <si>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</si>
  <si>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</si>
  <si>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02/10/23 - VENCIMENTO 09/10/23</t>
  </si>
  <si>
    <t>5.2.9. Chip Claro</t>
  </si>
  <si>
    <t>5.0. Remuneração Veículos Elétricos</t>
  </si>
  <si>
    <r>
      <t xml:space="preserve">5.4. Revisão de Remuneração pelo Serviço Atende </t>
    </r>
    <r>
      <rPr>
        <vertAlign val="superscript"/>
        <sz val="10"/>
        <color indexed="8"/>
        <rFont val="Calibri"/>
        <family val="2"/>
      </rPr>
      <t>(1)</t>
    </r>
  </si>
  <si>
    <r>
      <t xml:space="preserve">            </t>
    </r>
    <r>
      <rPr>
        <vertAlign val="superscript"/>
        <sz val="10"/>
        <color indexed="8"/>
        <rFont val="Calibri"/>
        <family val="2"/>
      </rPr>
      <t xml:space="preserve">(1) </t>
    </r>
    <r>
      <rPr>
        <sz val="12"/>
        <color indexed="8"/>
        <rFont val="Calibri"/>
        <family val="2"/>
      </rPr>
      <t>Revisão de remuneração do serviço atende, frota e horas extras, mês de agosto/23.</t>
    </r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</si>
</sst>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8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2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3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 indent="1"/>
    </xf>
    <xf numFmtId="165" fontId="34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165" fontId="34" fillId="0" borderId="4" xfId="0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6" fontId="34" fillId="0" borderId="4" xfId="46" applyNumberFormat="1" applyFont="1" applyFill="1" applyBorder="1" applyAlignment="1">
      <alignment horizontal="center" vertical="center"/>
    </xf>
    <xf numFmtId="164" fontId="45" fillId="0" borderId="4" xfId="46" applyNumberFormat="1" applyFont="1" applyFill="1" applyBorder="1" applyAlignment="1">
      <alignment vertical="center"/>
    </xf>
    <xf numFmtId="167" fontId="34" fillId="0" borderId="4" xfId="53" applyNumberFormat="1" applyFont="1" applyFill="1" applyBorder="1" applyAlignment="1">
      <alignment horizontal="center" vertical="center"/>
    </xf>
    <xf numFmtId="0" fontId="34" fillId="34" borderId="4" xfId="0" applyFont="1" applyFill="1" applyBorder="1" applyAlignment="1">
      <alignment horizontal="left" vertical="center" indent="2"/>
    </xf>
    <xf numFmtId="0" fontId="34" fillId="34" borderId="4" xfId="0" applyFont="1" applyFill="1" applyBorder="1" applyAlignment="1">
      <alignment vertical="center"/>
    </xf>
    <xf numFmtId="164" fontId="34" fillId="34" borderId="4" xfId="53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1"/>
    </xf>
    <xf numFmtId="44" fontId="34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2"/>
    </xf>
    <xf numFmtId="0" fontId="34" fillId="0" borderId="4" xfId="0" applyFont="1" applyFill="1" applyBorder="1" applyAlignment="1">
      <alignment horizontal="left" vertical="center" indent="3"/>
    </xf>
    <xf numFmtId="168" fontId="34" fillId="0" borderId="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164" fontId="34" fillId="0" borderId="4" xfId="46" applyNumberFormat="1" applyFont="1" applyFill="1" applyBorder="1" applyAlignment="1">
      <alignment horizontal="center" vertical="center"/>
    </xf>
    <xf numFmtId="164" fontId="34" fillId="0" borderId="4" xfId="53" applyFont="1" applyFill="1" applyBorder="1" applyAlignment="1">
      <alignment horizontal="left" vertical="center" indent="2"/>
    </xf>
    <xf numFmtId="44" fontId="34" fillId="0" borderId="4" xfId="46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0" fontId="34" fillId="0" borderId="14" xfId="0" applyFont="1" applyFill="1" applyBorder="1" applyAlignment="1">
      <alignment horizontal="left" vertical="center" indent="2"/>
    </xf>
    <xf numFmtId="44" fontId="34" fillId="0" borderId="14" xfId="0" applyNumberFormat="1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164" fontId="34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4" fillId="0" borderId="4" xfId="46" applyFont="1" applyBorder="1" applyAlignment="1">
      <alignment vertical="center"/>
    </xf>
    <xf numFmtId="164" fontId="34" fillId="0" borderId="4" xfId="46" applyNumberFormat="1" applyFont="1" applyBorder="1" applyAlignment="1">
      <alignment vertical="center"/>
    </xf>
    <xf numFmtId="164" fontId="34" fillId="0" borderId="14" xfId="46" applyNumberFormat="1" applyFont="1" applyBorder="1" applyAlignment="1">
      <alignment vertical="center"/>
    </xf>
    <xf numFmtId="168" fontId="34" fillId="0" borderId="14" xfId="46" applyNumberFormat="1" applyFont="1" applyFill="1" applyBorder="1" applyAlignment="1">
      <alignment vertical="center"/>
    </xf>
    <xf numFmtId="44" fontId="34" fillId="0" borderId="14" xfId="46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4" fillId="0" borderId="4" xfId="0" applyFont="1" applyFill="1" applyBorder="1" applyAlignment="1">
      <alignment vertical="center"/>
    </xf>
    <xf numFmtId="44" fontId="34" fillId="0" borderId="4" xfId="46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6" fillId="0" borderId="0" xfId="0" applyNumberFormat="1" applyFont="1" applyFill="1" applyAlignment="1">
      <alignment/>
    </xf>
    <xf numFmtId="0" fontId="34" fillId="0" borderId="15" xfId="0" applyFont="1" applyFill="1" applyBorder="1" applyAlignment="1">
      <alignment horizontal="left" vertical="center" indent="2"/>
    </xf>
    <xf numFmtId="44" fontId="34" fillId="0" borderId="15" xfId="0" applyNumberFormat="1" applyFont="1" applyFill="1" applyBorder="1" applyAlignment="1">
      <alignment vertical="center"/>
    </xf>
    <xf numFmtId="0" fontId="34" fillId="0" borderId="15" xfId="0" applyFont="1" applyFill="1" applyBorder="1" applyAlignment="1">
      <alignment vertical="center"/>
    </xf>
    <xf numFmtId="164" fontId="34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  <xf numFmtId="4" fontId="46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393155</v>
      </c>
      <c r="C7" s="9">
        <f t="shared" si="0"/>
        <v>270282</v>
      </c>
      <c r="D7" s="9">
        <f t="shared" si="0"/>
        <v>249399</v>
      </c>
      <c r="E7" s="9">
        <f t="shared" si="0"/>
        <v>71185</v>
      </c>
      <c r="F7" s="9">
        <f t="shared" si="0"/>
        <v>233515</v>
      </c>
      <c r="G7" s="9">
        <f t="shared" si="0"/>
        <v>367751</v>
      </c>
      <c r="H7" s="9">
        <f t="shared" si="0"/>
        <v>46603</v>
      </c>
      <c r="I7" s="9">
        <f t="shared" si="0"/>
        <v>289729</v>
      </c>
      <c r="J7" s="9">
        <f t="shared" si="0"/>
        <v>220432</v>
      </c>
      <c r="K7" s="9">
        <f t="shared" si="0"/>
        <v>338417</v>
      </c>
      <c r="L7" s="9">
        <f t="shared" si="0"/>
        <v>258034</v>
      </c>
      <c r="M7" s="9">
        <f t="shared" si="0"/>
        <v>134701</v>
      </c>
      <c r="N7" s="9">
        <f t="shared" si="0"/>
        <v>87681</v>
      </c>
      <c r="O7" s="9">
        <f t="shared" si="0"/>
        <v>2960884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81</v>
      </c>
      <c r="B8" s="11">
        <f aca="true" t="shared" si="1" ref="B8:O8">B9+B10</f>
        <v>9922</v>
      </c>
      <c r="C8" s="11">
        <f t="shared" si="1"/>
        <v>10425</v>
      </c>
      <c r="D8" s="11">
        <f t="shared" si="1"/>
        <v>6462</v>
      </c>
      <c r="E8" s="11">
        <f t="shared" si="1"/>
        <v>2037</v>
      </c>
      <c r="F8" s="11">
        <f t="shared" si="1"/>
        <v>6425</v>
      </c>
      <c r="G8" s="11">
        <f t="shared" si="1"/>
        <v>12141</v>
      </c>
      <c r="H8" s="11">
        <f t="shared" si="1"/>
        <v>1782</v>
      </c>
      <c r="I8" s="11">
        <f t="shared" si="1"/>
        <v>13209</v>
      </c>
      <c r="J8" s="11">
        <f t="shared" si="1"/>
        <v>7819</v>
      </c>
      <c r="K8" s="11">
        <f t="shared" si="1"/>
        <v>5378</v>
      </c>
      <c r="L8" s="11">
        <f t="shared" si="1"/>
        <v>3820</v>
      </c>
      <c r="M8" s="11">
        <f t="shared" si="1"/>
        <v>5596</v>
      </c>
      <c r="N8" s="11">
        <f t="shared" si="1"/>
        <v>3709</v>
      </c>
      <c r="O8" s="11">
        <f t="shared" si="1"/>
        <v>88725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9922</v>
      </c>
      <c r="C9" s="11">
        <v>10425</v>
      </c>
      <c r="D9" s="11">
        <v>6462</v>
      </c>
      <c r="E9" s="11">
        <v>2037</v>
      </c>
      <c r="F9" s="11">
        <v>6425</v>
      </c>
      <c r="G9" s="11">
        <v>12141</v>
      </c>
      <c r="H9" s="11">
        <v>1782</v>
      </c>
      <c r="I9" s="11">
        <v>13209</v>
      </c>
      <c r="J9" s="11">
        <v>7819</v>
      </c>
      <c r="K9" s="11">
        <v>5378</v>
      </c>
      <c r="L9" s="11">
        <v>3819</v>
      </c>
      <c r="M9" s="11">
        <v>5596</v>
      </c>
      <c r="N9" s="11">
        <v>3698</v>
      </c>
      <c r="O9" s="11">
        <f>SUM(B9:N9)</f>
        <v>88713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1</v>
      </c>
      <c r="M10" s="13">
        <v>0</v>
      </c>
      <c r="N10" s="13">
        <v>11</v>
      </c>
      <c r="O10" s="11">
        <f>SUM(B10:N10)</f>
        <v>12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70</v>
      </c>
      <c r="B11" s="13">
        <v>383233</v>
      </c>
      <c r="C11" s="13">
        <v>259857</v>
      </c>
      <c r="D11" s="13">
        <v>242937</v>
      </c>
      <c r="E11" s="13">
        <v>69148</v>
      </c>
      <c r="F11" s="13">
        <v>227090</v>
      </c>
      <c r="G11" s="13">
        <v>355610</v>
      </c>
      <c r="H11" s="13">
        <v>44821</v>
      </c>
      <c r="I11" s="13">
        <v>276520</v>
      </c>
      <c r="J11" s="13">
        <v>212613</v>
      </c>
      <c r="K11" s="13">
        <v>333039</v>
      </c>
      <c r="L11" s="13">
        <v>254214</v>
      </c>
      <c r="M11" s="13">
        <v>129105</v>
      </c>
      <c r="N11" s="13">
        <v>83972</v>
      </c>
      <c r="O11" s="11">
        <f>SUM(B11:N11)</f>
        <v>2872159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74</v>
      </c>
      <c r="B12" s="13">
        <v>27584</v>
      </c>
      <c r="C12" s="13">
        <v>23534</v>
      </c>
      <c r="D12" s="13">
        <v>18680</v>
      </c>
      <c r="E12" s="13">
        <v>7637</v>
      </c>
      <c r="F12" s="13">
        <v>20555</v>
      </c>
      <c r="G12" s="13">
        <v>35253</v>
      </c>
      <c r="H12" s="13">
        <v>4947</v>
      </c>
      <c r="I12" s="13">
        <v>27188</v>
      </c>
      <c r="J12" s="13">
        <v>18742</v>
      </c>
      <c r="K12" s="13">
        <v>23133</v>
      </c>
      <c r="L12" s="13">
        <v>17629</v>
      </c>
      <c r="M12" s="13">
        <v>6695</v>
      </c>
      <c r="N12" s="13">
        <v>3794</v>
      </c>
      <c r="O12" s="11">
        <f>SUM(B12:N12)</f>
        <v>235371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75</v>
      </c>
      <c r="B13" s="15">
        <f aca="true" t="shared" si="2" ref="B13:N13">B11-B12</f>
        <v>355649</v>
      </c>
      <c r="C13" s="15">
        <f t="shared" si="2"/>
        <v>236323</v>
      </c>
      <c r="D13" s="15">
        <f t="shared" si="2"/>
        <v>224257</v>
      </c>
      <c r="E13" s="15">
        <f t="shared" si="2"/>
        <v>61511</v>
      </c>
      <c r="F13" s="15">
        <f t="shared" si="2"/>
        <v>206535</v>
      </c>
      <c r="G13" s="15">
        <f t="shared" si="2"/>
        <v>320357</v>
      </c>
      <c r="H13" s="15">
        <f t="shared" si="2"/>
        <v>39874</v>
      </c>
      <c r="I13" s="15">
        <f t="shared" si="2"/>
        <v>249332</v>
      </c>
      <c r="J13" s="15">
        <f t="shared" si="2"/>
        <v>193871</v>
      </c>
      <c r="K13" s="15">
        <f t="shared" si="2"/>
        <v>309906</v>
      </c>
      <c r="L13" s="15">
        <f t="shared" si="2"/>
        <v>236585</v>
      </c>
      <c r="M13" s="15">
        <f t="shared" si="2"/>
        <v>122410</v>
      </c>
      <c r="N13" s="15">
        <f t="shared" si="2"/>
        <v>80178</v>
      </c>
      <c r="O13" s="11">
        <f>SUM(B13:N13)</f>
        <v>2636788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64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1.252465725472052</v>
      </c>
      <c r="C18" s="19">
        <v>1.313496487632233</v>
      </c>
      <c r="D18" s="19">
        <v>1.429953483545892</v>
      </c>
      <c r="E18" s="19">
        <v>0.879129794171572</v>
      </c>
      <c r="F18" s="19">
        <v>1.411312134225133</v>
      </c>
      <c r="G18" s="19">
        <v>1.512899138055597</v>
      </c>
      <c r="H18" s="19">
        <v>1.678427671848627</v>
      </c>
      <c r="I18" s="19">
        <v>1.243006999193413</v>
      </c>
      <c r="J18" s="19">
        <v>1.413640394834745</v>
      </c>
      <c r="K18" s="19">
        <v>1.247163444014573</v>
      </c>
      <c r="L18" s="19">
        <v>1.290656563779367</v>
      </c>
      <c r="M18" s="19">
        <v>1.241120249204603</v>
      </c>
      <c r="N18" s="19">
        <v>1.093737995938073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65</v>
      </c>
      <c r="B20" s="24">
        <f>SUM(B21:B30)</f>
        <v>1584259.7500000002</v>
      </c>
      <c r="C20" s="24">
        <f aca="true" t="shared" si="3" ref="C20:N20">SUM(C21:C30)</f>
        <v>1155610.5300000003</v>
      </c>
      <c r="D20" s="24">
        <f t="shared" si="3"/>
        <v>1010587.9400000001</v>
      </c>
      <c r="E20" s="24">
        <f t="shared" si="3"/>
        <v>308800.19000000006</v>
      </c>
      <c r="F20" s="24">
        <f t="shared" si="3"/>
        <v>1092899.6300000001</v>
      </c>
      <c r="G20" s="24">
        <f t="shared" si="3"/>
        <v>1529249.82</v>
      </c>
      <c r="H20" s="24">
        <f t="shared" si="3"/>
        <v>296891.32</v>
      </c>
      <c r="I20" s="24">
        <f t="shared" si="3"/>
        <v>1182737.05</v>
      </c>
      <c r="J20" s="24">
        <f t="shared" si="3"/>
        <v>1016267.6800000002</v>
      </c>
      <c r="K20" s="24">
        <f t="shared" si="3"/>
        <v>1348585.12</v>
      </c>
      <c r="L20" s="24">
        <f t="shared" si="3"/>
        <v>1217829.0900000003</v>
      </c>
      <c r="M20" s="24">
        <f t="shared" si="3"/>
        <v>689912.3300000001</v>
      </c>
      <c r="N20" s="24">
        <f t="shared" si="3"/>
        <v>354110.69999999995</v>
      </c>
      <c r="O20" s="24">
        <f>O21+O22+O23+O24+O25+O26+O27+O28+O29+O30</f>
        <v>12787741.15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1160593.56</v>
      </c>
      <c r="C21" s="28">
        <f aca="true" t="shared" si="4" ref="C21:N21">ROUND((C15+C16)*C7,2)</f>
        <v>824251.99</v>
      </c>
      <c r="D21" s="28">
        <f t="shared" si="4"/>
        <v>667017.63</v>
      </c>
      <c r="E21" s="28">
        <f t="shared" si="4"/>
        <v>325244.27</v>
      </c>
      <c r="F21" s="28">
        <f t="shared" si="4"/>
        <v>723873.15</v>
      </c>
      <c r="G21" s="28">
        <f t="shared" si="4"/>
        <v>937985.7</v>
      </c>
      <c r="H21" s="28">
        <f t="shared" si="4"/>
        <v>159596.63</v>
      </c>
      <c r="I21" s="28">
        <f t="shared" si="4"/>
        <v>877328.38</v>
      </c>
      <c r="J21" s="28">
        <f t="shared" si="4"/>
        <v>671369.74</v>
      </c>
      <c r="K21" s="28">
        <f t="shared" si="4"/>
        <v>974268.7</v>
      </c>
      <c r="L21" s="28">
        <f t="shared" si="4"/>
        <v>845835.45</v>
      </c>
      <c r="M21" s="28">
        <f t="shared" si="4"/>
        <v>509506.53</v>
      </c>
      <c r="N21" s="28">
        <f t="shared" si="4"/>
        <v>299579.67</v>
      </c>
      <c r="O21" s="28">
        <f aca="true" t="shared" si="5" ref="O21:O30">SUM(B21:N21)</f>
        <v>8976451.4</v>
      </c>
    </row>
    <row r="22" spans="1:23" ht="18.75" customHeight="1">
      <c r="A22" s="26" t="s">
        <v>33</v>
      </c>
      <c r="B22" s="28">
        <f>IF(B18&lt;&gt;0,ROUND((B18-1)*B21,2),0)</f>
        <v>293010.1</v>
      </c>
      <c r="C22" s="28">
        <f aca="true" t="shared" si="6" ref="C22:N22">IF(C18&lt;&gt;0,ROUND((C18-1)*C21,2),0)</f>
        <v>258400.1</v>
      </c>
      <c r="D22" s="28">
        <f t="shared" si="6"/>
        <v>286786.55</v>
      </c>
      <c r="E22" s="28">
        <f t="shared" si="6"/>
        <v>-39312.34</v>
      </c>
      <c r="F22" s="28">
        <f t="shared" si="6"/>
        <v>297737.81</v>
      </c>
      <c r="G22" s="28">
        <f t="shared" si="6"/>
        <v>481092.06</v>
      </c>
      <c r="H22" s="28">
        <f t="shared" si="6"/>
        <v>108274.77</v>
      </c>
      <c r="I22" s="28">
        <f t="shared" si="6"/>
        <v>213196.94</v>
      </c>
      <c r="J22" s="28">
        <f t="shared" si="6"/>
        <v>277705.64</v>
      </c>
      <c r="K22" s="28">
        <f t="shared" si="6"/>
        <v>240803.61</v>
      </c>
      <c r="L22" s="28">
        <f t="shared" si="6"/>
        <v>245847.63</v>
      </c>
      <c r="M22" s="28">
        <f t="shared" si="6"/>
        <v>122852.34</v>
      </c>
      <c r="N22" s="28">
        <f t="shared" si="6"/>
        <v>28082</v>
      </c>
      <c r="O22" s="28">
        <f t="shared" si="5"/>
        <v>2814477.2099999995</v>
      </c>
      <c r="W22" s="51"/>
    </row>
    <row r="23" spans="1:15" ht="18.75" customHeight="1">
      <c r="A23" s="26" t="s">
        <v>34</v>
      </c>
      <c r="B23" s="28">
        <v>64438.28</v>
      </c>
      <c r="C23" s="28">
        <v>43367.37</v>
      </c>
      <c r="D23" s="28">
        <v>31329.8</v>
      </c>
      <c r="E23" s="28">
        <v>11644.51</v>
      </c>
      <c r="F23" s="28">
        <v>40186.87</v>
      </c>
      <c r="G23" s="28">
        <v>64010.26</v>
      </c>
      <c r="H23" s="28">
        <v>8039.14</v>
      </c>
      <c r="I23" s="28">
        <v>44871.36</v>
      </c>
      <c r="J23" s="28">
        <v>37066.42</v>
      </c>
      <c r="K23" s="28">
        <v>57064.12</v>
      </c>
      <c r="L23" s="28">
        <v>52011.67</v>
      </c>
      <c r="M23" s="28">
        <v>25614.53</v>
      </c>
      <c r="N23" s="28">
        <v>15581.23</v>
      </c>
      <c r="O23" s="28">
        <f t="shared" si="5"/>
        <v>495225.55999999994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66</v>
      </c>
      <c r="B26" s="28">
        <v>1140.93</v>
      </c>
      <c r="C26" s="28">
        <v>846.85</v>
      </c>
      <c r="D26" s="28">
        <v>740.65</v>
      </c>
      <c r="E26" s="28">
        <v>226.01</v>
      </c>
      <c r="F26" s="28">
        <v>797.83</v>
      </c>
      <c r="G26" s="28">
        <v>1113.7</v>
      </c>
      <c r="H26" s="28">
        <v>209.67</v>
      </c>
      <c r="I26" s="28">
        <v>855.01</v>
      </c>
      <c r="J26" s="28">
        <v>740.65</v>
      </c>
      <c r="K26" s="28">
        <v>980.27</v>
      </c>
      <c r="L26" s="28">
        <v>882.24</v>
      </c>
      <c r="M26" s="28">
        <v>495.58</v>
      </c>
      <c r="N26" s="28">
        <v>255.97</v>
      </c>
      <c r="O26" s="28">
        <f t="shared" si="5"/>
        <v>9285.359999999999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67</v>
      </c>
      <c r="B27" s="28">
        <v>997.87</v>
      </c>
      <c r="C27" s="28">
        <v>742.95</v>
      </c>
      <c r="D27" s="28">
        <v>651.62</v>
      </c>
      <c r="E27" s="28">
        <v>199.04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659.8</v>
      </c>
      <c r="K27" s="28">
        <v>849.3</v>
      </c>
      <c r="L27" s="28">
        <v>753.87</v>
      </c>
      <c r="M27" s="28">
        <v>426.68</v>
      </c>
      <c r="N27" s="28">
        <v>223.57</v>
      </c>
      <c r="O27" s="28">
        <f t="shared" si="5"/>
        <v>7898.530000000001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68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390.39</v>
      </c>
      <c r="L28" s="28">
        <v>351.6</v>
      </c>
      <c r="M28" s="28">
        <v>199.01</v>
      </c>
      <c r="N28" s="28">
        <v>104.27</v>
      </c>
      <c r="O28" s="28">
        <f t="shared" si="5"/>
        <v>3676.8799999999997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69</v>
      </c>
      <c r="B29" s="28">
        <v>60073.5</v>
      </c>
      <c r="C29" s="28">
        <v>24114.66</v>
      </c>
      <c r="D29" s="28">
        <v>21987.72</v>
      </c>
      <c r="E29" s="28">
        <v>8935.82</v>
      </c>
      <c r="F29" s="28">
        <v>27572.38</v>
      </c>
      <c r="G29" s="28">
        <v>41982.7</v>
      </c>
      <c r="H29" s="28">
        <v>18761.18</v>
      </c>
      <c r="I29" s="28">
        <v>41933.63</v>
      </c>
      <c r="J29" s="28">
        <v>26647.01</v>
      </c>
      <c r="K29" s="28">
        <v>41156.19</v>
      </c>
      <c r="L29" s="28">
        <v>41078.72</v>
      </c>
      <c r="M29" s="28">
        <v>29047.61</v>
      </c>
      <c r="N29" s="28">
        <v>8513.94</v>
      </c>
      <c r="O29" s="28">
        <f t="shared" si="5"/>
        <v>391805.06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84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31302.49</v>
      </c>
      <c r="L30" s="28">
        <v>29297.86</v>
      </c>
      <c r="M30" s="28">
        <v>0</v>
      </c>
      <c r="N30" s="28">
        <v>0</v>
      </c>
      <c r="O30" s="28">
        <f t="shared" si="5"/>
        <v>60600.350000000006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-59483.880000000005</v>
      </c>
      <c r="C32" s="28">
        <f aca="true" t="shared" si="7" ref="C32:O32">+C33+C35+C48+C49+C50+C55-C56</f>
        <v>-85666.54000000001</v>
      </c>
      <c r="D32" s="28">
        <f t="shared" si="7"/>
        <v>-77021.24</v>
      </c>
      <c r="E32" s="28">
        <f t="shared" si="7"/>
        <v>-28364.49</v>
      </c>
      <c r="F32" s="28">
        <f t="shared" si="7"/>
        <v>-73289.61</v>
      </c>
      <c r="G32" s="28">
        <f t="shared" si="7"/>
        <v>-75656.23000000001</v>
      </c>
      <c r="H32" s="28">
        <f t="shared" si="7"/>
        <v>-13727.289999999999</v>
      </c>
      <c r="I32" s="28">
        <f t="shared" si="7"/>
        <v>-64625.560000000005</v>
      </c>
      <c r="J32" s="28">
        <f t="shared" si="7"/>
        <v>-68116.23000000001</v>
      </c>
      <c r="K32" s="28">
        <f t="shared" si="7"/>
        <v>-38574.229999999996</v>
      </c>
      <c r="L32" s="28">
        <f t="shared" si="7"/>
        <v>-46501.770000000004</v>
      </c>
      <c r="M32" s="28">
        <f t="shared" si="7"/>
        <v>-31720.33</v>
      </c>
      <c r="N32" s="28">
        <f t="shared" si="7"/>
        <v>-28315.129999999997</v>
      </c>
      <c r="O32" s="28">
        <f t="shared" si="7"/>
        <v>-691062.53</v>
      </c>
    </row>
    <row r="33" spans="1:15" ht="18.75" customHeight="1">
      <c r="A33" s="26" t="s">
        <v>38</v>
      </c>
      <c r="B33" s="29">
        <f>+B34</f>
        <v>-43656.8</v>
      </c>
      <c r="C33" s="29">
        <f>+C34</f>
        <v>-45870</v>
      </c>
      <c r="D33" s="29">
        <f aca="true" t="shared" si="8" ref="D33:O33">+D34</f>
        <v>-28432.8</v>
      </c>
      <c r="E33" s="29">
        <f t="shared" si="8"/>
        <v>-8962.8</v>
      </c>
      <c r="F33" s="29">
        <f t="shared" si="8"/>
        <v>-28270</v>
      </c>
      <c r="G33" s="29">
        <f t="shared" si="8"/>
        <v>-53420.4</v>
      </c>
      <c r="H33" s="29">
        <f t="shared" si="8"/>
        <v>-7840.8</v>
      </c>
      <c r="I33" s="29">
        <f t="shared" si="8"/>
        <v>-58119.6</v>
      </c>
      <c r="J33" s="29">
        <f t="shared" si="8"/>
        <v>-34403.6</v>
      </c>
      <c r="K33" s="29">
        <f t="shared" si="8"/>
        <v>-23663.2</v>
      </c>
      <c r="L33" s="29">
        <f t="shared" si="8"/>
        <v>-16803.6</v>
      </c>
      <c r="M33" s="29">
        <f t="shared" si="8"/>
        <v>-24622.4</v>
      </c>
      <c r="N33" s="29">
        <f t="shared" si="8"/>
        <v>-16271.2</v>
      </c>
      <c r="O33" s="29">
        <f t="shared" si="8"/>
        <v>-390337.2</v>
      </c>
    </row>
    <row r="34" spans="1:26" ht="18.75" customHeight="1">
      <c r="A34" s="27" t="s">
        <v>39</v>
      </c>
      <c r="B34" s="16">
        <f>ROUND((-B9)*$G$3,2)</f>
        <v>-43656.8</v>
      </c>
      <c r="C34" s="16">
        <f aca="true" t="shared" si="9" ref="C34:N34">ROUND((-C9)*$G$3,2)</f>
        <v>-45870</v>
      </c>
      <c r="D34" s="16">
        <f t="shared" si="9"/>
        <v>-28432.8</v>
      </c>
      <c r="E34" s="16">
        <f t="shared" si="9"/>
        <v>-8962.8</v>
      </c>
      <c r="F34" s="16">
        <f t="shared" si="9"/>
        <v>-28270</v>
      </c>
      <c r="G34" s="16">
        <f t="shared" si="9"/>
        <v>-53420.4</v>
      </c>
      <c r="H34" s="16">
        <f t="shared" si="9"/>
        <v>-7840.8</v>
      </c>
      <c r="I34" s="16">
        <f t="shared" si="9"/>
        <v>-58119.6</v>
      </c>
      <c r="J34" s="16">
        <f t="shared" si="9"/>
        <v>-34403.6</v>
      </c>
      <c r="K34" s="16">
        <f t="shared" si="9"/>
        <v>-23663.2</v>
      </c>
      <c r="L34" s="16">
        <f t="shared" si="9"/>
        <v>-16803.6</v>
      </c>
      <c r="M34" s="16">
        <f t="shared" si="9"/>
        <v>-24622.4</v>
      </c>
      <c r="N34" s="16">
        <f t="shared" si="9"/>
        <v>-16271.2</v>
      </c>
      <c r="O34" s="30">
        <f aca="true" t="shared" si="10" ref="O34:O56">SUM(B34:N34)</f>
        <v>-390337.2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-78000</v>
      </c>
      <c r="C35" s="29">
        <f aca="true" t="shared" si="11" ref="C35:O35">SUM(C36:C46)</f>
        <v>-60250</v>
      </c>
      <c r="D35" s="29">
        <f t="shared" si="11"/>
        <v>-64886</v>
      </c>
      <c r="E35" s="29">
        <f t="shared" si="11"/>
        <v>-26498.64</v>
      </c>
      <c r="F35" s="29">
        <f t="shared" si="11"/>
        <v>-69653.27</v>
      </c>
      <c r="G35" s="29">
        <f t="shared" si="11"/>
        <v>-85872.67</v>
      </c>
      <c r="H35" s="29">
        <f t="shared" si="11"/>
        <v>-19031.3</v>
      </c>
      <c r="I35" s="29">
        <f t="shared" si="11"/>
        <v>-58908.03</v>
      </c>
      <c r="J35" s="29">
        <f t="shared" si="11"/>
        <v>-54250</v>
      </c>
      <c r="K35" s="29">
        <f t="shared" si="11"/>
        <v>-76000</v>
      </c>
      <c r="L35" s="29">
        <f t="shared" si="11"/>
        <v>-66750</v>
      </c>
      <c r="M35" s="29">
        <f t="shared" si="11"/>
        <v>-31000</v>
      </c>
      <c r="N35" s="29">
        <f t="shared" si="11"/>
        <v>-15955.97</v>
      </c>
      <c r="O35" s="29">
        <f t="shared" si="11"/>
        <v>-707055.88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79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80</v>
      </c>
      <c r="B42" s="31">
        <v>-78000</v>
      </c>
      <c r="C42" s="31">
        <v>-60250</v>
      </c>
      <c r="D42" s="31">
        <v>-55000</v>
      </c>
      <c r="E42" s="31">
        <v>-23500</v>
      </c>
      <c r="F42" s="31">
        <v>-59000</v>
      </c>
      <c r="G42" s="31">
        <v>-71000</v>
      </c>
      <c r="H42" s="31">
        <v>-16250</v>
      </c>
      <c r="I42" s="31">
        <v>-47500</v>
      </c>
      <c r="J42" s="31">
        <v>-54250</v>
      </c>
      <c r="K42" s="31">
        <v>-76000</v>
      </c>
      <c r="L42" s="31">
        <v>-66750</v>
      </c>
      <c r="M42" s="31">
        <v>-31000</v>
      </c>
      <c r="N42" s="31">
        <v>-12500</v>
      </c>
      <c r="O42" s="31">
        <f t="shared" si="10"/>
        <v>-651000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83</v>
      </c>
      <c r="B44" s="31">
        <v>0</v>
      </c>
      <c r="C44" s="31">
        <v>0</v>
      </c>
      <c r="D44" s="31">
        <v>-9886</v>
      </c>
      <c r="E44" s="31">
        <v>-2998.64</v>
      </c>
      <c r="F44" s="31">
        <v>-10653.27</v>
      </c>
      <c r="G44" s="31">
        <v>-14872.67</v>
      </c>
      <c r="H44" s="31">
        <v>-2781.3</v>
      </c>
      <c r="I44" s="31">
        <v>-11408.03</v>
      </c>
      <c r="J44" s="31">
        <v>0</v>
      </c>
      <c r="K44" s="31">
        <v>0</v>
      </c>
      <c r="L44" s="31">
        <v>0</v>
      </c>
      <c r="M44" s="31">
        <v>0</v>
      </c>
      <c r="N44" s="31">
        <v>-3455.97</v>
      </c>
      <c r="O44" s="31">
        <f>SUM(B44:N44)</f>
        <v>-56055.880000000005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71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72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47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85</v>
      </c>
      <c r="B49" s="33">
        <v>62172.92</v>
      </c>
      <c r="C49" s="33">
        <v>20453.46</v>
      </c>
      <c r="D49" s="33">
        <v>16297.56</v>
      </c>
      <c r="E49" s="33">
        <v>7096.95</v>
      </c>
      <c r="F49" s="33">
        <v>24633.66</v>
      </c>
      <c r="G49" s="33">
        <v>63636.84</v>
      </c>
      <c r="H49" s="33">
        <v>13144.81</v>
      </c>
      <c r="I49" s="33">
        <v>52402.07</v>
      </c>
      <c r="J49" s="33">
        <v>20537.37</v>
      </c>
      <c r="K49" s="33">
        <v>61088.97</v>
      </c>
      <c r="L49" s="33">
        <v>37051.83</v>
      </c>
      <c r="M49" s="33">
        <v>23902.07</v>
      </c>
      <c r="N49" s="33">
        <v>3912.04</v>
      </c>
      <c r="O49" s="31">
        <f>SUM(B49:N49)</f>
        <v>406330.55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73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76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77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48</v>
      </c>
      <c r="B54" s="34">
        <f>+B20+B32</f>
        <v>1524775.87</v>
      </c>
      <c r="C54" s="34">
        <f aca="true" t="shared" si="13" ref="C54:N54">+C20+C32</f>
        <v>1069943.9900000002</v>
      </c>
      <c r="D54" s="34">
        <f t="shared" si="13"/>
        <v>933566.7000000001</v>
      </c>
      <c r="E54" s="34">
        <f t="shared" si="13"/>
        <v>280435.70000000007</v>
      </c>
      <c r="F54" s="34">
        <f t="shared" si="13"/>
        <v>1019610.0200000001</v>
      </c>
      <c r="G54" s="34">
        <f t="shared" si="13"/>
        <v>1453593.59</v>
      </c>
      <c r="H54" s="34">
        <f t="shared" si="13"/>
        <v>283164.03</v>
      </c>
      <c r="I54" s="34">
        <f t="shared" si="13"/>
        <v>1118111.49</v>
      </c>
      <c r="J54" s="34">
        <f t="shared" si="13"/>
        <v>948151.4500000002</v>
      </c>
      <c r="K54" s="34">
        <f t="shared" si="13"/>
        <v>1310010.8900000001</v>
      </c>
      <c r="L54" s="34">
        <f t="shared" si="13"/>
        <v>1171327.3200000003</v>
      </c>
      <c r="M54" s="34">
        <f t="shared" si="13"/>
        <v>658192.0000000001</v>
      </c>
      <c r="N54" s="34">
        <f t="shared" si="13"/>
        <v>325795.56999999995</v>
      </c>
      <c r="O54" s="34">
        <f>SUM(B54:N54)</f>
        <v>12096678.620000003</v>
      </c>
      <c r="P54"/>
      <c r="Q54" s="41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49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50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 s="41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51</v>
      </c>
      <c r="B60" s="42">
        <f aca="true" t="shared" si="14" ref="B60:O60">SUM(B61:B71)</f>
        <v>1524775.87</v>
      </c>
      <c r="C60" s="42">
        <f t="shared" si="14"/>
        <v>1069943.99</v>
      </c>
      <c r="D60" s="42">
        <f t="shared" si="14"/>
        <v>933566.7</v>
      </c>
      <c r="E60" s="42">
        <f t="shared" si="14"/>
        <v>280435.69</v>
      </c>
      <c r="F60" s="42">
        <f t="shared" si="14"/>
        <v>1019610.02</v>
      </c>
      <c r="G60" s="42">
        <f t="shared" si="14"/>
        <v>1453593.59</v>
      </c>
      <c r="H60" s="42">
        <f t="shared" si="14"/>
        <v>283164.04</v>
      </c>
      <c r="I60" s="42">
        <f t="shared" si="14"/>
        <v>1118111.49</v>
      </c>
      <c r="J60" s="42">
        <f t="shared" si="14"/>
        <v>948151.46</v>
      </c>
      <c r="K60" s="42">
        <f t="shared" si="14"/>
        <v>1310010.89</v>
      </c>
      <c r="L60" s="42">
        <f t="shared" si="14"/>
        <v>1171327.32</v>
      </c>
      <c r="M60" s="42">
        <f t="shared" si="14"/>
        <v>658192</v>
      </c>
      <c r="N60" s="42">
        <f t="shared" si="14"/>
        <v>325795.57</v>
      </c>
      <c r="O60" s="34">
        <f t="shared" si="14"/>
        <v>12096678.629999999</v>
      </c>
      <c r="Q60"/>
    </row>
    <row r="61" spans="1:18" ht="18.75" customHeight="1">
      <c r="A61" s="26" t="s">
        <v>52</v>
      </c>
      <c r="B61" s="42">
        <v>1258295.27</v>
      </c>
      <c r="C61" s="42">
        <v>765407.36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2023702.63</v>
      </c>
      <c r="P61"/>
      <c r="Q61"/>
      <c r="R61" s="41"/>
    </row>
    <row r="62" spans="1:16" ht="18.75" customHeight="1">
      <c r="A62" s="26" t="s">
        <v>53</v>
      </c>
      <c r="B62" s="42">
        <v>266480.6</v>
      </c>
      <c r="C62" s="42">
        <v>304536.63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571017.23</v>
      </c>
      <c r="P62"/>
    </row>
    <row r="63" spans="1:17" ht="18.75" customHeight="1">
      <c r="A63" s="26" t="s">
        <v>54</v>
      </c>
      <c r="B63" s="43">
        <v>0</v>
      </c>
      <c r="C63" s="43">
        <v>0</v>
      </c>
      <c r="D63" s="29">
        <v>933566.7</v>
      </c>
      <c r="E63" s="43">
        <v>0</v>
      </c>
      <c r="F63" s="43">
        <v>0</v>
      </c>
      <c r="G63" s="43">
        <v>0</v>
      </c>
      <c r="H63" s="42">
        <v>283164.04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1216730.74</v>
      </c>
      <c r="P63" s="52"/>
      <c r="Q63"/>
    </row>
    <row r="64" spans="1:18" ht="18.75" customHeight="1">
      <c r="A64" s="26" t="s">
        <v>55</v>
      </c>
      <c r="B64" s="43">
        <v>0</v>
      </c>
      <c r="C64" s="43">
        <v>0</v>
      </c>
      <c r="D64" s="43">
        <v>0</v>
      </c>
      <c r="E64" s="29">
        <v>280435.69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280435.69</v>
      </c>
      <c r="R64"/>
    </row>
    <row r="65" spans="1:19" ht="18.75" customHeight="1">
      <c r="A65" s="26" t="s">
        <v>56</v>
      </c>
      <c r="B65" s="43">
        <v>0</v>
      </c>
      <c r="C65" s="43">
        <v>0</v>
      </c>
      <c r="D65" s="43">
        <v>0</v>
      </c>
      <c r="E65" s="43">
        <v>0</v>
      </c>
      <c r="F65" s="29">
        <v>1019610.02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1019610.02</v>
      </c>
      <c r="S65"/>
    </row>
    <row r="66" spans="1:20" ht="18.75" customHeight="1">
      <c r="A66" s="26" t="s">
        <v>57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1453593.59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1453593.59</v>
      </c>
      <c r="T66"/>
    </row>
    <row r="67" spans="1:21" ht="18.75" customHeight="1">
      <c r="A67" s="26" t="s">
        <v>58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1118111.49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1118111.49</v>
      </c>
      <c r="U67"/>
    </row>
    <row r="68" spans="1:22" ht="18.75" customHeight="1">
      <c r="A68" s="26" t="s">
        <v>59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948151.46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948151.46</v>
      </c>
      <c r="V68"/>
    </row>
    <row r="69" spans="1:23" ht="18.75" customHeight="1">
      <c r="A69" s="26" t="s">
        <v>60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1310010.89</v>
      </c>
      <c r="L69" s="29">
        <v>1171327.32</v>
      </c>
      <c r="M69" s="43">
        <v>0</v>
      </c>
      <c r="N69" s="43">
        <v>0</v>
      </c>
      <c r="O69" s="34">
        <f t="shared" si="15"/>
        <v>2481338.21</v>
      </c>
      <c r="P69"/>
      <c r="W69"/>
    </row>
    <row r="70" spans="1:25" ht="18.75" customHeight="1">
      <c r="A70" s="26" t="s">
        <v>61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658192</v>
      </c>
      <c r="N70" s="43">
        <v>0</v>
      </c>
      <c r="O70" s="34">
        <f t="shared" si="15"/>
        <v>658192</v>
      </c>
      <c r="R70"/>
      <c r="Y70"/>
    </row>
    <row r="71" spans="1:26" ht="18.75" customHeight="1">
      <c r="A71" s="36" t="s">
        <v>62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325795.57</v>
      </c>
      <c r="O71" s="46">
        <f t="shared" si="15"/>
        <v>325795.57</v>
      </c>
      <c r="P71"/>
      <c r="S71"/>
      <c r="Z71"/>
    </row>
    <row r="72" spans="1:12" ht="21" customHeight="1">
      <c r="A72" s="47" t="s">
        <v>78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 t="s">
        <v>86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spans="2:14" ht="13.5">
      <c r="B76" s="73"/>
      <c r="N76" s="53"/>
    </row>
    <row r="77" spans="2:14" ht="13.5">
      <c r="B77" s="51"/>
      <c r="N77" s="53"/>
    </row>
    <row r="78" ht="14.25">
      <c r="N78" s="53"/>
    </row>
    <row r="79" spans="2:14" ht="13.5">
      <c r="B79" s="73"/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2023-10-09T16:23:04Z</dcterms:modified>
  <cp:category/>
  <cp:version/>
  <cp:contentType/>
  <cp:contentStatus/>
</cp:coreProperties>
</file>