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<sst xmlns="http://schemas.openxmlformats.org/spreadsheetml/2006/main" count="90" uniqueCount="89">
  <si>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</si>
  <si>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</si>
  <si>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</si>
  <si>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</si>
  <si>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</si>
  <si>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</si>
  <si>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</si>
  <si>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</si>
  <si>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</si>
  <si>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</si>
  <si>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</si>
  <si>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</si>
  <si>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</si>
  <si>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</si>
  <si>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</si>
  <si>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</si>
  <si>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</si>
  <si>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</si>
  <si>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</si>
  <si>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</si>
  <si>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</si>
  <si>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</si>
  <si>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</si>
  <si>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</si>
  <si>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</si>
  <si>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</si>
  <si>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</si>
  <si>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</si>
  <si>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</si>
  <si>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</si>
  <si>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</si>
  <si>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</si>
  <si>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</si>
  <si>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</si>
  <si>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</si>
  <si>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</si>
  <si>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</si>
  <si>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</si>
  <si>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</si>
  <si>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</si>
  <si>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</si>
  <si>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</si>
  <si>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</si>
  <si>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</si>
  <si>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</si>
  <si>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</si>
  <si>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</si>
  <si>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</si>
  <si>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</si>
  <si>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</si>
  <si>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</si>
  <si>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</si>
  <si>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</si>
  <si>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</si>
  <si>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</si>
  <si>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</si>
  <si>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</si>
  <si>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</si>
  <si>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</si>
  <si>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</si>
  <si>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</si>
  <si>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</si>
  <si>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</si>
  <si>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</si>
  <si>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</si>
  <si>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</si>
  <si>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</si>
  <si>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</si>
  <si>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</si>
  <si>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</si>
  <si>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</si>
  <si>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</si>
  <si>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</si>
  <si>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</si>
  <si>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</si>
  <si>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</si>
  <si>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</si>
  <si>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</si>
  <si>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</si>
  <si>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</si>
  <si>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</si>
  <si>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</si>
  <si>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4.9. Remuneração Veículos Elétricos</t>
  </si>
  <si>
    <t>5.3. Revisão de Remuneração pelo Transporte Coletivo ¹</t>
  </si>
  <si>
    <t xml:space="preserve"> ¹ Revisões de passageiros transportados, ar condicionado, veículos elétricos e fator de transição, setembro/23. Total de 20.864 passageiros revisão.</t>
  </si>
  <si>
    <t xml:space="preserve">   Energia para tração agosto a outubro.</t>
  </si>
  <si>
    <t xml:space="preserve">   Rede da madrugada, Arla 32 e equipamentos embarcados de setembro.</t>
  </si>
  <si>
    <t>PERÍODO DE OPERAÇÃO DE 01/10/23 A 31/10/23 - VENCIMENTO DE 06/10/23 A 08/11/23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</si>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</sst>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3" width="18.75390625" style="1" customWidth="1"/>
    <col min="14" max="16384" width="9.00390625" style="1" customWidth="1"/>
  </cols>
  <sheetData>
    <row r="1" spans="1:12" ht="25.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1">
      <c r="A2" s="60" t="s">
        <v>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1" t="s">
        <v>1</v>
      </c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4" t="s">
        <v>3</v>
      </c>
    </row>
    <row r="5" spans="1:12" ht="30" customHeight="1">
      <c r="A5" s="61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61"/>
    </row>
    <row r="6" spans="1:12" ht="18.75" customHeight="1">
      <c r="A6" s="6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1"/>
    </row>
    <row r="7" spans="1:13" ht="17.25" customHeight="1">
      <c r="A7" s="9" t="s">
        <v>17</v>
      </c>
      <c r="B7" s="10">
        <f aca="true" t="shared" si="0" ref="B7:K7">B8+B11</f>
        <v>2156449</v>
      </c>
      <c r="C7" s="10">
        <f t="shared" si="0"/>
        <v>2660301</v>
      </c>
      <c r="D7" s="10">
        <f t="shared" si="0"/>
        <v>8045982</v>
      </c>
      <c r="E7" s="10">
        <f t="shared" si="0"/>
        <v>6384577</v>
      </c>
      <c r="F7" s="10">
        <f t="shared" si="0"/>
        <v>6768582</v>
      </c>
      <c r="G7" s="10">
        <f t="shared" si="0"/>
        <v>3667443</v>
      </c>
      <c r="H7" s="10">
        <f t="shared" si="0"/>
        <v>2071704</v>
      </c>
      <c r="I7" s="10">
        <f t="shared" si="0"/>
        <v>2996301</v>
      </c>
      <c r="J7" s="10">
        <f t="shared" si="0"/>
        <v>2867365</v>
      </c>
      <c r="K7" s="10">
        <f t="shared" si="0"/>
        <v>5428796</v>
      </c>
      <c r="L7" s="10">
        <f aca="true" t="shared" si="1" ref="L7:L13">SUM(B7:K7)</f>
        <v>43047500</v>
      </c>
      <c r="M7" s="11"/>
    </row>
    <row r="8" spans="1:13" ht="17.25" customHeight="1">
      <c r="A8" s="12" t="s">
        <v>79</v>
      </c>
      <c r="B8" s="13">
        <f>B9+B10</f>
        <v>122081</v>
      </c>
      <c r="C8" s="13">
        <f aca="true" t="shared" si="2" ref="C8:K8">C9+C10</f>
        <v>128429</v>
      </c>
      <c r="D8" s="13">
        <f t="shared" si="2"/>
        <v>406997</v>
      </c>
      <c r="E8" s="13">
        <f t="shared" si="2"/>
        <v>287310</v>
      </c>
      <c r="F8" s="13">
        <f t="shared" si="2"/>
        <v>277358</v>
      </c>
      <c r="G8" s="13">
        <f t="shared" si="2"/>
        <v>199457</v>
      </c>
      <c r="H8" s="13">
        <f t="shared" si="2"/>
        <v>101157</v>
      </c>
      <c r="I8" s="13">
        <f t="shared" si="2"/>
        <v>112544</v>
      </c>
      <c r="J8" s="13">
        <f t="shared" si="2"/>
        <v>143190</v>
      </c>
      <c r="K8" s="13">
        <f t="shared" si="2"/>
        <v>252241</v>
      </c>
      <c r="L8" s="13">
        <f t="shared" si="1"/>
        <v>2030764</v>
      </c>
      <c r="M8"/>
    </row>
    <row r="9" spans="1:13" ht="17.25" customHeight="1">
      <c r="A9" s="14" t="s">
        <v>18</v>
      </c>
      <c r="B9" s="15">
        <v>122030</v>
      </c>
      <c r="C9" s="15">
        <v>128429</v>
      </c>
      <c r="D9" s="15">
        <v>406997</v>
      </c>
      <c r="E9" s="15">
        <v>287295</v>
      </c>
      <c r="F9" s="15">
        <v>277358</v>
      </c>
      <c r="G9" s="15">
        <v>199457</v>
      </c>
      <c r="H9" s="15">
        <v>99019</v>
      </c>
      <c r="I9" s="15">
        <v>112544</v>
      </c>
      <c r="J9" s="15">
        <v>143190</v>
      </c>
      <c r="K9" s="15">
        <v>252241</v>
      </c>
      <c r="L9" s="13">
        <f t="shared" si="1"/>
        <v>2028560</v>
      </c>
      <c r="M9"/>
    </row>
    <row r="10" spans="1:13" ht="17.25" customHeight="1">
      <c r="A10" s="14" t="s">
        <v>19</v>
      </c>
      <c r="B10" s="15">
        <v>51</v>
      </c>
      <c r="C10" s="15">
        <v>0</v>
      </c>
      <c r="D10" s="15">
        <v>0</v>
      </c>
      <c r="E10" s="15">
        <v>15</v>
      </c>
      <c r="F10" s="15">
        <v>0</v>
      </c>
      <c r="G10" s="15">
        <v>0</v>
      </c>
      <c r="H10" s="15">
        <v>2138</v>
      </c>
      <c r="I10" s="15">
        <v>0</v>
      </c>
      <c r="J10" s="15">
        <v>0</v>
      </c>
      <c r="K10" s="15">
        <v>0</v>
      </c>
      <c r="L10" s="13">
        <f t="shared" si="1"/>
        <v>2204</v>
      </c>
      <c r="M10"/>
    </row>
    <row r="11" spans="1:13" ht="17.25" customHeight="1">
      <c r="A11" s="12" t="s">
        <v>68</v>
      </c>
      <c r="B11" s="15">
        <v>2034368</v>
      </c>
      <c r="C11" s="15">
        <v>2531872</v>
      </c>
      <c r="D11" s="15">
        <v>7638985</v>
      </c>
      <c r="E11" s="15">
        <v>6097267</v>
      </c>
      <c r="F11" s="15">
        <v>6491224</v>
      </c>
      <c r="G11" s="15">
        <v>3467986</v>
      </c>
      <c r="H11" s="15">
        <v>1970547</v>
      </c>
      <c r="I11" s="15">
        <v>2883757</v>
      </c>
      <c r="J11" s="15">
        <v>2724175</v>
      </c>
      <c r="K11" s="15">
        <v>5176555</v>
      </c>
      <c r="L11" s="13">
        <f t="shared" si="1"/>
        <v>41016736</v>
      </c>
      <c r="M11" s="57"/>
    </row>
    <row r="12" spans="1:13" ht="17.25" customHeight="1">
      <c r="A12" s="14" t="s">
        <v>80</v>
      </c>
      <c r="B12" s="15">
        <v>227157</v>
      </c>
      <c r="C12" s="15">
        <v>186156</v>
      </c>
      <c r="D12" s="15">
        <v>654771</v>
      </c>
      <c r="E12" s="15">
        <v>591309</v>
      </c>
      <c r="F12" s="15">
        <v>548102</v>
      </c>
      <c r="G12" s="15">
        <v>314791</v>
      </c>
      <c r="H12" s="15">
        <v>174033</v>
      </c>
      <c r="I12" s="15">
        <v>158662</v>
      </c>
      <c r="J12" s="15">
        <v>191039</v>
      </c>
      <c r="K12" s="15">
        <v>327100</v>
      </c>
      <c r="L12" s="13">
        <f t="shared" si="1"/>
        <v>3373120</v>
      </c>
      <c r="M12" s="57"/>
    </row>
    <row r="13" spans="1:13" ht="17.25" customHeight="1">
      <c r="A13" s="14" t="s">
        <v>69</v>
      </c>
      <c r="B13" s="15">
        <f>+B11-B12</f>
        <v>1807211</v>
      </c>
      <c r="C13" s="15">
        <f aca="true" t="shared" si="3" ref="C13:K13">+C11-C12</f>
        <v>2345716</v>
      </c>
      <c r="D13" s="15">
        <f t="shared" si="3"/>
        <v>6984214</v>
      </c>
      <c r="E13" s="15">
        <f t="shared" si="3"/>
        <v>5505958</v>
      </c>
      <c r="F13" s="15">
        <f t="shared" si="3"/>
        <v>5943122</v>
      </c>
      <c r="G13" s="15">
        <f t="shared" si="3"/>
        <v>3153195</v>
      </c>
      <c r="H13" s="15">
        <f t="shared" si="3"/>
        <v>1796514</v>
      </c>
      <c r="I13" s="15">
        <f t="shared" si="3"/>
        <v>2725095</v>
      </c>
      <c r="J13" s="15">
        <f t="shared" si="3"/>
        <v>2533136</v>
      </c>
      <c r="K13" s="15">
        <f t="shared" si="3"/>
        <v>4849455</v>
      </c>
      <c r="L13" s="13">
        <f t="shared" si="1"/>
        <v>37643616</v>
      </c>
      <c r="M13" s="51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7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88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 aca="true" t="shared" si="4" ref="B20:K20">SUM(B21:B30)</f>
        <v>20693460.689999994</v>
      </c>
      <c r="C20" s="25">
        <f t="shared" si="4"/>
        <v>13939559.119999995</v>
      </c>
      <c r="D20" s="25">
        <f t="shared" si="4"/>
        <v>45802522.220000006</v>
      </c>
      <c r="E20" s="25">
        <f t="shared" si="4"/>
        <v>37527339.379999995</v>
      </c>
      <c r="F20" s="25">
        <f t="shared" si="4"/>
        <v>38714615.21</v>
      </c>
      <c r="G20" s="25">
        <f t="shared" si="4"/>
        <v>22264797.490000002</v>
      </c>
      <c r="H20" s="25">
        <f t="shared" si="4"/>
        <v>12866129.11</v>
      </c>
      <c r="I20" s="25">
        <f t="shared" si="4"/>
        <v>16233920.490000004</v>
      </c>
      <c r="J20" s="25">
        <f t="shared" si="4"/>
        <v>18792608.660000004</v>
      </c>
      <c r="K20" s="25">
        <f t="shared" si="4"/>
        <v>25065776.22</v>
      </c>
      <c r="L20" s="25">
        <f aca="true" t="shared" si="5" ref="L20:L29">SUM(B20:K20)</f>
        <v>251900728.59000003</v>
      </c>
      <c r="M20" s="58"/>
    </row>
    <row r="21" spans="1:13" ht="17.25" customHeight="1">
      <c r="A21" s="26" t="s">
        <v>21</v>
      </c>
      <c r="B21" s="53">
        <v>15800086.209999999</v>
      </c>
      <c r="C21" s="53">
        <v>10974539.699999996</v>
      </c>
      <c r="D21" s="53">
        <v>39504967.01</v>
      </c>
      <c r="E21" s="53">
        <v>31753055.250000004</v>
      </c>
      <c r="F21" s="53">
        <v>29743856.740000006</v>
      </c>
      <c r="G21" s="53">
        <v>17720717.840000004</v>
      </c>
      <c r="H21" s="53">
        <v>11026644.589999998</v>
      </c>
      <c r="I21" s="53">
        <v>13222376.650000004</v>
      </c>
      <c r="J21" s="53">
        <v>13627438.900000002</v>
      </c>
      <c r="K21" s="53">
        <v>21069157.27</v>
      </c>
      <c r="L21" s="33">
        <f t="shared" si="5"/>
        <v>204442840.16000003</v>
      </c>
      <c r="M21"/>
    </row>
    <row r="22" spans="1:13" ht="17.25" customHeight="1">
      <c r="A22" s="27" t="s">
        <v>22</v>
      </c>
      <c r="B22" s="33">
        <v>3772417.0500000007</v>
      </c>
      <c r="C22" s="33">
        <v>2501600.380000001</v>
      </c>
      <c r="D22" s="33">
        <v>4354201.45</v>
      </c>
      <c r="E22" s="33">
        <v>4561104.14</v>
      </c>
      <c r="F22" s="33">
        <v>7335434.829999999</v>
      </c>
      <c r="G22" s="33">
        <v>3665667.2600000002</v>
      </c>
      <c r="H22" s="33">
        <v>1275447.05</v>
      </c>
      <c r="I22" s="33">
        <v>2549855.6899999995</v>
      </c>
      <c r="J22" s="33">
        <v>4469543.789999999</v>
      </c>
      <c r="K22" s="33">
        <v>3117459.23</v>
      </c>
      <c r="L22" s="33">
        <f t="shared" si="5"/>
        <v>37602730.87</v>
      </c>
      <c r="M22"/>
    </row>
    <row r="23" spans="1:13" ht="17.25" customHeight="1">
      <c r="A23" s="27" t="s">
        <v>23</v>
      </c>
      <c r="B23" s="33">
        <v>68443.83000000002</v>
      </c>
      <c r="C23" s="33">
        <v>384591.95000000007</v>
      </c>
      <c r="D23" s="33">
        <v>1754267.3099999998</v>
      </c>
      <c r="E23" s="33">
        <v>1040309.21</v>
      </c>
      <c r="F23" s="33">
        <v>1458094.44</v>
      </c>
      <c r="G23" s="33">
        <v>841413.06</v>
      </c>
      <c r="H23" s="33">
        <v>487049.92999999993</v>
      </c>
      <c r="I23" s="33">
        <v>378596.76</v>
      </c>
      <c r="J23" s="33">
        <v>553651.85</v>
      </c>
      <c r="K23" s="33">
        <v>724742.27</v>
      </c>
      <c r="L23" s="33">
        <f t="shared" si="5"/>
        <v>7691160.609999999</v>
      </c>
      <c r="M23"/>
    </row>
    <row r="24" spans="1:13" ht="17.25" customHeight="1">
      <c r="A24" s="27" t="s">
        <v>24</v>
      </c>
      <c r="B24" s="33">
        <v>54871.56000000002</v>
      </c>
      <c r="C24" s="29">
        <v>54871.56000000002</v>
      </c>
      <c r="D24" s="29">
        <v>109743.12000000004</v>
      </c>
      <c r="E24" s="29">
        <v>109743.12000000004</v>
      </c>
      <c r="F24" s="33">
        <v>109743.12000000004</v>
      </c>
      <c r="G24" s="29">
        <v>0</v>
      </c>
      <c r="H24" s="33">
        <v>54871.56000000002</v>
      </c>
      <c r="I24" s="29">
        <v>54871.56000000002</v>
      </c>
      <c r="J24" s="29">
        <v>109743.12000000004</v>
      </c>
      <c r="K24" s="29">
        <v>109743.12000000004</v>
      </c>
      <c r="L24" s="33">
        <f t="shared" si="5"/>
        <v>768201.8400000002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5"/>
        <v>0</v>
      </c>
      <c r="M25"/>
    </row>
    <row r="26" spans="1:13" ht="17.25" customHeight="1">
      <c r="A26" s="27" t="s">
        <v>71</v>
      </c>
      <c r="B26" s="33">
        <v>19112.59</v>
      </c>
      <c r="C26" s="33">
        <v>12885.120000000004</v>
      </c>
      <c r="D26" s="33">
        <v>42718.06999999999</v>
      </c>
      <c r="E26" s="33">
        <v>35118.23</v>
      </c>
      <c r="F26" s="33">
        <v>37013.39</v>
      </c>
      <c r="G26" s="33">
        <v>20308.000000000004</v>
      </c>
      <c r="H26" s="33">
        <v>11891.249999999998</v>
      </c>
      <c r="I26" s="33">
        <v>15330.339999999997</v>
      </c>
      <c r="J26" s="33">
        <v>16789.84</v>
      </c>
      <c r="K26" s="33">
        <v>23806.990000000005</v>
      </c>
      <c r="L26" s="33">
        <f t="shared" si="5"/>
        <v>234973.82</v>
      </c>
      <c r="M26" s="57"/>
    </row>
    <row r="27" spans="1:13" ht="17.25" customHeight="1">
      <c r="A27" s="27" t="s">
        <v>72</v>
      </c>
      <c r="B27" s="33">
        <v>10123.360000000002</v>
      </c>
      <c r="C27" s="33">
        <v>7700.090000000003</v>
      </c>
      <c r="D27" s="33">
        <v>24976.70000000001</v>
      </c>
      <c r="E27" s="33">
        <v>19100.65</v>
      </c>
      <c r="F27" s="33">
        <v>20834.48000000001</v>
      </c>
      <c r="G27" s="33">
        <v>11625.930000000002</v>
      </c>
      <c r="H27" s="33">
        <v>6972.520000000001</v>
      </c>
      <c r="I27" s="33">
        <v>8789.740000000002</v>
      </c>
      <c r="J27" s="33">
        <v>10592.450000000003</v>
      </c>
      <c r="K27" s="33">
        <v>14284.180000000006</v>
      </c>
      <c r="L27" s="33">
        <f t="shared" si="5"/>
        <v>135000.10000000003</v>
      </c>
      <c r="M27" s="57"/>
    </row>
    <row r="28" spans="1:13" ht="17.25" customHeight="1">
      <c r="A28" s="27" t="s">
        <v>73</v>
      </c>
      <c r="B28" s="33">
        <v>4552.9699999999975</v>
      </c>
      <c r="C28" s="33">
        <v>3370.319999999998</v>
      </c>
      <c r="D28" s="33">
        <v>11648.560000000005</v>
      </c>
      <c r="E28" s="33">
        <v>8908.78</v>
      </c>
      <c r="F28" s="33">
        <v>9638.209999999997</v>
      </c>
      <c r="G28" s="33">
        <v>5065.4</v>
      </c>
      <c r="H28" s="33">
        <v>3252.209999999999</v>
      </c>
      <c r="I28" s="33">
        <v>4099.75</v>
      </c>
      <c r="J28" s="33">
        <v>4848.709999999998</v>
      </c>
      <c r="K28" s="33">
        <v>6583.159999999998</v>
      </c>
      <c r="L28" s="33">
        <f t="shared" si="5"/>
        <v>61968.06999999999</v>
      </c>
      <c r="M28" s="57"/>
    </row>
    <row r="29" spans="1:13" ht="17.25" customHeight="1">
      <c r="A29" s="27" t="s">
        <v>82</v>
      </c>
      <c r="B29" s="33">
        <v>963853.1200000002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5"/>
        <v>963853.1200000002</v>
      </c>
      <c r="M29" s="57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26</v>
      </c>
      <c r="B32" s="33">
        <f aca="true" t="shared" si="6" ref="B32:K32">+B33+B38+B51</f>
        <v>-5395494.02</v>
      </c>
      <c r="C32" s="33">
        <f t="shared" si="6"/>
        <v>-360144.1</v>
      </c>
      <c r="D32" s="33">
        <f t="shared" si="6"/>
        <v>-1310209.4500000002</v>
      </c>
      <c r="E32" s="33">
        <f t="shared" si="6"/>
        <v>-502032.4499999982</v>
      </c>
      <c r="F32" s="33">
        <f t="shared" si="6"/>
        <v>-922968.01</v>
      </c>
      <c r="G32" s="33">
        <f t="shared" si="6"/>
        <v>-652570.77</v>
      </c>
      <c r="H32" s="33">
        <f t="shared" si="6"/>
        <v>-548184.7</v>
      </c>
      <c r="I32" s="33">
        <f t="shared" si="6"/>
        <v>-379619.58999999997</v>
      </c>
      <c r="J32" s="33">
        <f t="shared" si="6"/>
        <v>-346341.5</v>
      </c>
      <c r="K32" s="33">
        <f t="shared" si="6"/>
        <v>-679012.6900000001</v>
      </c>
      <c r="L32" s="33">
        <f aca="true" t="shared" si="7" ref="L32:L49">SUM(B32:K32)</f>
        <v>-11096577.279999996</v>
      </c>
      <c r="M32"/>
    </row>
    <row r="33" spans="1:13" ht="18.75" customHeight="1">
      <c r="A33" s="27" t="s">
        <v>27</v>
      </c>
      <c r="B33" s="33">
        <f aca="true" t="shared" si="8" ref="B33:K33">B34+B35+B36+B37</f>
        <v>-536932</v>
      </c>
      <c r="C33" s="33">
        <f t="shared" si="8"/>
        <v>-565087.6</v>
      </c>
      <c r="D33" s="33">
        <f t="shared" si="8"/>
        <v>-1790786.8</v>
      </c>
      <c r="E33" s="33">
        <f t="shared" si="8"/>
        <v>-1264098</v>
      </c>
      <c r="F33" s="33">
        <f t="shared" si="8"/>
        <v>-1220375.2</v>
      </c>
      <c r="G33" s="33">
        <f t="shared" si="8"/>
        <v>-877610.8</v>
      </c>
      <c r="H33" s="33">
        <f t="shared" si="8"/>
        <v>-435683.6</v>
      </c>
      <c r="I33" s="33">
        <f t="shared" si="8"/>
        <v>-718745.87</v>
      </c>
      <c r="J33" s="33">
        <f t="shared" si="8"/>
        <v>-630036</v>
      </c>
      <c r="K33" s="33">
        <f t="shared" si="8"/>
        <v>-1109860.4</v>
      </c>
      <c r="L33" s="33">
        <f t="shared" si="7"/>
        <v>-9149216.27</v>
      </c>
      <c r="M33"/>
    </row>
    <row r="34" spans="1:13" s="36" customFormat="1" ht="18.75" customHeight="1">
      <c r="A34" s="34" t="s">
        <v>50</v>
      </c>
      <c r="B34" s="33">
        <f aca="true" t="shared" si="9" ref="B34:K34">-ROUND((B9)*$E$3,2)</f>
        <v>-536932</v>
      </c>
      <c r="C34" s="33">
        <f t="shared" si="9"/>
        <v>-565087.6</v>
      </c>
      <c r="D34" s="33">
        <f t="shared" si="9"/>
        <v>-1790786.8</v>
      </c>
      <c r="E34" s="33">
        <f t="shared" si="9"/>
        <v>-1264098</v>
      </c>
      <c r="F34" s="33">
        <f t="shared" si="9"/>
        <v>-1220375.2</v>
      </c>
      <c r="G34" s="33">
        <f t="shared" si="9"/>
        <v>-877610.8</v>
      </c>
      <c r="H34" s="33">
        <f t="shared" si="9"/>
        <v>-435683.6</v>
      </c>
      <c r="I34" s="33">
        <f t="shared" si="9"/>
        <v>-495193.6</v>
      </c>
      <c r="J34" s="33">
        <f t="shared" si="9"/>
        <v>-630036</v>
      </c>
      <c r="K34" s="33">
        <f t="shared" si="9"/>
        <v>-1109860.4</v>
      </c>
      <c r="L34" s="33">
        <f t="shared" si="7"/>
        <v>-8925664</v>
      </c>
      <c r="M34" s="35"/>
    </row>
    <row r="35" spans="1:13" ht="18.75" customHeight="1">
      <c r="A35" s="37" t="s">
        <v>28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7"/>
        <v>0</v>
      </c>
      <c r="M35"/>
    </row>
    <row r="36" spans="1:13" ht="18.75" customHeight="1">
      <c r="A36" s="37" t="s">
        <v>29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30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-223552.27000000005</v>
      </c>
      <c r="J37" s="17">
        <v>0</v>
      </c>
      <c r="K37" s="17">
        <v>0</v>
      </c>
      <c r="L37" s="33">
        <f t="shared" si="7"/>
        <v>-223552.27000000005</v>
      </c>
      <c r="M37"/>
    </row>
    <row r="38" spans="1:13" s="36" customFormat="1" ht="18.75" customHeight="1">
      <c r="A38" s="27" t="s">
        <v>31</v>
      </c>
      <c r="B38" s="38">
        <f aca="true" t="shared" si="10" ref="B38:K38">SUM(B39:B50)</f>
        <v>-3316288.349999999</v>
      </c>
      <c r="C38" s="38">
        <f t="shared" si="10"/>
        <v>-6210.970000000001</v>
      </c>
      <c r="D38" s="38">
        <f t="shared" si="10"/>
        <v>-9614</v>
      </c>
      <c r="E38" s="38">
        <f t="shared" si="10"/>
        <v>445460.6700000018</v>
      </c>
      <c r="F38" s="38">
        <f t="shared" si="10"/>
        <v>-19800</v>
      </c>
      <c r="G38" s="38">
        <f t="shared" si="10"/>
        <v>-54819.600000000006</v>
      </c>
      <c r="H38" s="38">
        <f t="shared" si="10"/>
        <v>-189192.76</v>
      </c>
      <c r="I38" s="38">
        <f t="shared" si="10"/>
        <v>255600</v>
      </c>
      <c r="J38" s="38">
        <f t="shared" si="10"/>
        <v>-12408</v>
      </c>
      <c r="K38" s="38">
        <f t="shared" si="10"/>
        <v>-12044.640000000014</v>
      </c>
      <c r="L38" s="33">
        <f t="shared" si="7"/>
        <v>-2919317.649999998</v>
      </c>
      <c r="M38"/>
    </row>
    <row r="39" spans="1:13" ht="18.75" customHeight="1">
      <c r="A39" s="37" t="s">
        <v>32</v>
      </c>
      <c r="B39" s="38">
        <v>-2529002.0099999993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7"/>
        <v>-2529002.0099999993</v>
      </c>
      <c r="M39"/>
    </row>
    <row r="40" spans="1:13" ht="18.75" customHeight="1">
      <c r="A40" s="37" t="s">
        <v>33</v>
      </c>
      <c r="B40" s="33">
        <v>-783986.34</v>
      </c>
      <c r="C40" s="17">
        <v>0</v>
      </c>
      <c r="D40" s="17">
        <v>0</v>
      </c>
      <c r="E40" s="33">
        <v>-178811.72999999995</v>
      </c>
      <c r="F40" s="28">
        <v>0</v>
      </c>
      <c r="G40" s="28">
        <v>0</v>
      </c>
      <c r="H40" s="33">
        <v>-182759.81</v>
      </c>
      <c r="I40" s="17">
        <v>0</v>
      </c>
      <c r="J40" s="28">
        <v>0</v>
      </c>
      <c r="K40" s="17">
        <v>0</v>
      </c>
      <c r="L40" s="33">
        <f t="shared" si="7"/>
        <v>-1145557.88</v>
      </c>
      <c r="M40"/>
    </row>
    <row r="41" spans="1:13" ht="18.75" customHeight="1">
      <c r="A41" s="37" t="s">
        <v>34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7"/>
        <v>0</v>
      </c>
      <c r="M41"/>
    </row>
    <row r="42" spans="1:13" ht="18.75" customHeight="1">
      <c r="A42" s="37" t="s">
        <v>35</v>
      </c>
      <c r="B42" s="17">
        <v>0</v>
      </c>
      <c r="C42" s="33">
        <v>-4138.57</v>
      </c>
      <c r="D42" s="17">
        <v>0</v>
      </c>
      <c r="E42" s="17">
        <v>0</v>
      </c>
      <c r="F42" s="17">
        <v>0</v>
      </c>
      <c r="G42" s="17">
        <v>0</v>
      </c>
      <c r="H42" s="33">
        <v>-6322.95</v>
      </c>
      <c r="I42" s="17">
        <v>0</v>
      </c>
      <c r="J42" s="17">
        <v>0</v>
      </c>
      <c r="K42" s="33">
        <v>-12044.64</v>
      </c>
      <c r="L42" s="33">
        <f t="shared" si="7"/>
        <v>-22506.16</v>
      </c>
      <c r="M42"/>
    </row>
    <row r="43" spans="1:13" ht="18.75" customHeight="1">
      <c r="A43" s="37" t="s">
        <v>36</v>
      </c>
      <c r="B43" s="17">
        <v>0</v>
      </c>
      <c r="C43" s="33">
        <v>-1702.8</v>
      </c>
      <c r="D43" s="33">
        <v>-2574</v>
      </c>
      <c r="E43" s="33">
        <v>-1227.6</v>
      </c>
      <c r="F43" s="17">
        <v>0</v>
      </c>
      <c r="G43" s="33">
        <v>-2019.6</v>
      </c>
      <c r="H43" s="17">
        <v>0</v>
      </c>
      <c r="I43" s="17">
        <v>0</v>
      </c>
      <c r="J43" s="33">
        <v>-2138.4</v>
      </c>
      <c r="K43" s="17">
        <v>0</v>
      </c>
      <c r="L43" s="33">
        <f t="shared" si="7"/>
        <v>-9662.4</v>
      </c>
      <c r="M43"/>
    </row>
    <row r="44" spans="1:13" ht="18.75" customHeight="1">
      <c r="A44" s="37" t="s">
        <v>37</v>
      </c>
      <c r="B44" s="33">
        <v>-3300</v>
      </c>
      <c r="C44" s="17">
        <v>0</v>
      </c>
      <c r="D44" s="33">
        <v>-6600</v>
      </c>
      <c r="E44" s="33">
        <v>-89100</v>
      </c>
      <c r="F44" s="33">
        <v>-19800</v>
      </c>
      <c r="G44" s="33">
        <v>-52800</v>
      </c>
      <c r="H44" s="17">
        <v>0</v>
      </c>
      <c r="I44" s="33">
        <v>-9900</v>
      </c>
      <c r="J44" s="33">
        <v>-9900</v>
      </c>
      <c r="K44" s="17">
        <v>0</v>
      </c>
      <c r="L44" s="33">
        <f t="shared" si="7"/>
        <v>-191400</v>
      </c>
      <c r="M44"/>
    </row>
    <row r="45" spans="1:13" ht="18.75" customHeight="1">
      <c r="A45" s="37" t="s">
        <v>38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7"/>
        <v>0</v>
      </c>
      <c r="M45"/>
    </row>
    <row r="46" spans="1:13" ht="18.75" customHeight="1">
      <c r="A46" s="37" t="s">
        <v>39</v>
      </c>
      <c r="B46" s="17">
        <v>0</v>
      </c>
      <c r="C46" s="33">
        <v>-369.6</v>
      </c>
      <c r="D46" s="33">
        <v>-440</v>
      </c>
      <c r="E46" s="17">
        <v>0</v>
      </c>
      <c r="F46" s="17">
        <v>0</v>
      </c>
      <c r="G46" s="17">
        <v>0</v>
      </c>
      <c r="H46" s="17">
        <v>-110</v>
      </c>
      <c r="I46" s="17">
        <v>0</v>
      </c>
      <c r="J46" s="33">
        <v>-369.6</v>
      </c>
      <c r="K46" s="17">
        <v>0</v>
      </c>
      <c r="L46" s="33">
        <f t="shared" si="7"/>
        <v>-1289.2</v>
      </c>
      <c r="M46"/>
    </row>
    <row r="47" spans="1:12" ht="18.75" customHeight="1">
      <c r="A47" s="37" t="s">
        <v>65</v>
      </c>
      <c r="B47" s="33">
        <v>132000</v>
      </c>
      <c r="C47" s="33">
        <v>96000</v>
      </c>
      <c r="D47" s="33">
        <v>340000</v>
      </c>
      <c r="E47" s="33">
        <v>30644200</v>
      </c>
      <c r="F47" s="33">
        <v>351000</v>
      </c>
      <c r="G47" s="33">
        <v>140000</v>
      </c>
      <c r="H47" s="33">
        <v>98000</v>
      </c>
      <c r="I47" s="33">
        <v>13688500</v>
      </c>
      <c r="J47" s="33">
        <v>92000</v>
      </c>
      <c r="K47" s="33">
        <v>185000</v>
      </c>
      <c r="L47" s="33">
        <f t="shared" si="7"/>
        <v>45766700</v>
      </c>
    </row>
    <row r="48" spans="1:12" ht="18.75" customHeight="1">
      <c r="A48" s="37" t="s">
        <v>66</v>
      </c>
      <c r="B48" s="33">
        <v>-132000</v>
      </c>
      <c r="C48" s="33">
        <v>-96000</v>
      </c>
      <c r="D48" s="33">
        <v>-340000</v>
      </c>
      <c r="E48" s="33">
        <v>-29929600</v>
      </c>
      <c r="F48" s="33">
        <v>-351000</v>
      </c>
      <c r="G48" s="33">
        <v>-140000</v>
      </c>
      <c r="H48" s="33">
        <v>-98000</v>
      </c>
      <c r="I48" s="33">
        <v>-13423000</v>
      </c>
      <c r="J48" s="33">
        <v>-92000</v>
      </c>
      <c r="K48" s="33">
        <v>-185000</v>
      </c>
      <c r="L48" s="33">
        <f t="shared" si="7"/>
        <v>-44786600</v>
      </c>
    </row>
    <row r="49" spans="1:12" ht="18.75" customHeight="1">
      <c r="A49" s="37" t="s">
        <v>67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 t="shared" si="7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83</v>
      </c>
      <c r="B51" s="33">
        <v>-1542273.67</v>
      </c>
      <c r="C51" s="33">
        <v>211154.47</v>
      </c>
      <c r="D51" s="33">
        <v>490191.35</v>
      </c>
      <c r="E51" s="33">
        <v>316604.88</v>
      </c>
      <c r="F51" s="33">
        <v>317207.19</v>
      </c>
      <c r="G51" s="33">
        <v>279859.63</v>
      </c>
      <c r="H51" s="33">
        <v>76691.66</v>
      </c>
      <c r="I51" s="33">
        <v>83526.28</v>
      </c>
      <c r="J51" s="33">
        <v>296102.5</v>
      </c>
      <c r="K51" s="33">
        <v>442892.35</v>
      </c>
      <c r="L51" s="33">
        <f aca="true" t="shared" si="11" ref="L51:L56">SUM(B51:K51)</f>
        <v>971956.64</v>
      </c>
      <c r="M51"/>
    </row>
    <row r="52" spans="1:13" ht="18.75" customHeight="1">
      <c r="A52" s="27" t="s">
        <v>74</v>
      </c>
      <c r="B52" s="17">
        <f aca="true" t="shared" si="12" ref="B52:K52">+B53+B54</f>
        <v>0</v>
      </c>
      <c r="C52" s="17">
        <f t="shared" si="12"/>
        <v>0</v>
      </c>
      <c r="D52" s="17">
        <f t="shared" si="12"/>
        <v>0</v>
      </c>
      <c r="E52" s="17">
        <f t="shared" si="12"/>
        <v>0</v>
      </c>
      <c r="F52" s="17">
        <f t="shared" si="12"/>
        <v>0</v>
      </c>
      <c r="G52" s="17">
        <f t="shared" si="12"/>
        <v>0</v>
      </c>
      <c r="H52" s="17">
        <f t="shared" si="12"/>
        <v>0</v>
      </c>
      <c r="I52" s="17">
        <f t="shared" si="12"/>
        <v>0</v>
      </c>
      <c r="J52" s="17">
        <f t="shared" si="12"/>
        <v>0</v>
      </c>
      <c r="K52" s="17">
        <f t="shared" si="12"/>
        <v>0</v>
      </c>
      <c r="L52" s="33">
        <f t="shared" si="11"/>
        <v>0</v>
      </c>
      <c r="M52" s="54"/>
    </row>
    <row r="53" spans="1:13" ht="18.75" customHeight="1">
      <c r="A53" s="37" t="s">
        <v>75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1"/>
        <v>0</v>
      </c>
      <c r="M53" s="54"/>
    </row>
    <row r="54" spans="1:13" ht="18.75" customHeight="1">
      <c r="A54" s="37" t="s">
        <v>76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1"/>
        <v>0</v>
      </c>
      <c r="M54" s="57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1"/>
        <v>0</v>
      </c>
      <c r="M55" s="40"/>
    </row>
    <row r="56" spans="1:13" ht="18.75" customHeight="1">
      <c r="A56" s="19" t="s">
        <v>40</v>
      </c>
      <c r="B56" s="41">
        <f aca="true" t="shared" si="13" ref="B56:K56">IF(B20+B32+B45+B57&lt;0,0,B20+B32+B57)</f>
        <v>15297966.669999994</v>
      </c>
      <c r="C56" s="41">
        <f t="shared" si="13"/>
        <v>13579415.019999996</v>
      </c>
      <c r="D56" s="41">
        <f t="shared" si="13"/>
        <v>44492312.77</v>
      </c>
      <c r="E56" s="41">
        <f t="shared" si="13"/>
        <v>37025306.93</v>
      </c>
      <c r="F56" s="41">
        <f t="shared" si="13"/>
        <v>37791647.2</v>
      </c>
      <c r="G56" s="41">
        <f t="shared" si="13"/>
        <v>21612226.720000003</v>
      </c>
      <c r="H56" s="41">
        <f t="shared" si="13"/>
        <v>12317944.41</v>
      </c>
      <c r="I56" s="41">
        <f t="shared" si="13"/>
        <v>15854300.900000004</v>
      </c>
      <c r="J56" s="41">
        <f t="shared" si="13"/>
        <v>18446267.160000004</v>
      </c>
      <c r="K56" s="41">
        <f t="shared" si="13"/>
        <v>24386763.529999997</v>
      </c>
      <c r="L56" s="42">
        <f t="shared" si="11"/>
        <v>240804151.30999997</v>
      </c>
      <c r="M56" s="52"/>
    </row>
    <row r="57" spans="1:13" ht="18.75" customHeight="1">
      <c r="A57" s="27" t="s">
        <v>41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42</v>
      </c>
      <c r="B58" s="33">
        <f aca="true" t="shared" si="14" ref="B58:K58">IF(B20+B32+B45+B57&gt;0,0,B20+B32+B57)</f>
        <v>0</v>
      </c>
      <c r="C58" s="33">
        <f t="shared" si="14"/>
        <v>0</v>
      </c>
      <c r="D58" s="33">
        <f t="shared" si="14"/>
        <v>0</v>
      </c>
      <c r="E58" s="33">
        <f t="shared" si="14"/>
        <v>0</v>
      </c>
      <c r="F58" s="33">
        <f t="shared" si="14"/>
        <v>0</v>
      </c>
      <c r="G58" s="33">
        <f t="shared" si="14"/>
        <v>0</v>
      </c>
      <c r="H58" s="33">
        <f t="shared" si="14"/>
        <v>0</v>
      </c>
      <c r="I58" s="33">
        <f t="shared" si="14"/>
        <v>0</v>
      </c>
      <c r="J58" s="33">
        <f t="shared" si="14"/>
        <v>0</v>
      </c>
      <c r="K58" s="33">
        <f t="shared" si="14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43</v>
      </c>
      <c r="B62" s="41">
        <f>SUM(B63:B76)</f>
        <v>15297966.670000002</v>
      </c>
      <c r="C62" s="41">
        <f aca="true" t="shared" si="15" ref="C62:H62">SUM(C63:C74)</f>
        <v>13579415.030000001</v>
      </c>
      <c r="D62" s="41">
        <f t="shared" si="15"/>
        <v>44492312.77592068</v>
      </c>
      <c r="E62" s="41">
        <f t="shared" si="15"/>
        <v>37025306.93902292</v>
      </c>
      <c r="F62" s="41">
        <f t="shared" si="15"/>
        <v>37791647.208887815</v>
      </c>
      <c r="G62" s="41">
        <f t="shared" si="15"/>
        <v>21612226.723682586</v>
      </c>
      <c r="H62" s="41">
        <f t="shared" si="15"/>
        <v>12317944.405898536</v>
      </c>
      <c r="I62" s="41">
        <f>SUM(I63:I79)</f>
        <v>15854300.903815452</v>
      </c>
      <c r="J62" s="41">
        <f>SUM(J63:J74)</f>
        <v>18446267.147715595</v>
      </c>
      <c r="K62" s="41">
        <f>SUM(K63:K76)</f>
        <v>24386763.5</v>
      </c>
      <c r="L62" s="46">
        <f aca="true" t="shared" si="16" ref="L62:L76">SUM(B62:K62)</f>
        <v>240804151.3049436</v>
      </c>
      <c r="M62" s="40"/>
    </row>
    <row r="63" spans="1:13" ht="18.75" customHeight="1">
      <c r="A63" s="47" t="s">
        <v>44</v>
      </c>
      <c r="B63" s="33">
        <v>15297966.670000002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6"/>
        <v>15297966.670000002</v>
      </c>
      <c r="M63"/>
    </row>
    <row r="64" spans="1:13" ht="18.75" customHeight="1">
      <c r="A64" s="47" t="s">
        <v>53</v>
      </c>
      <c r="B64" s="17">
        <v>0</v>
      </c>
      <c r="C64" s="33">
        <v>11885619.180000002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6"/>
        <v>11885619.180000002</v>
      </c>
      <c r="M64"/>
    </row>
    <row r="65" spans="1:13" ht="18.75" customHeight="1">
      <c r="A65" s="47" t="s">
        <v>54</v>
      </c>
      <c r="B65" s="17">
        <v>0</v>
      </c>
      <c r="C65" s="33">
        <v>1693795.8500000003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6"/>
        <v>1693795.8500000003</v>
      </c>
      <c r="M65" s="55"/>
    </row>
    <row r="66" spans="1:12" ht="18.75" customHeight="1">
      <c r="A66" s="47" t="s">
        <v>45</v>
      </c>
      <c r="B66" s="17">
        <v>0</v>
      </c>
      <c r="C66" s="17">
        <v>0</v>
      </c>
      <c r="D66" s="33">
        <v>44492312.77592068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6"/>
        <v>44492312.77592068</v>
      </c>
    </row>
    <row r="67" spans="1:12" ht="18.75" customHeight="1">
      <c r="A67" s="47" t="s">
        <v>46</v>
      </c>
      <c r="B67" s="17">
        <v>0</v>
      </c>
      <c r="C67" s="17">
        <v>0</v>
      </c>
      <c r="D67" s="17">
        <v>0</v>
      </c>
      <c r="E67" s="33">
        <v>37025306.93902292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6"/>
        <v>37025306.93902292</v>
      </c>
    </row>
    <row r="68" spans="1:12" ht="18.75" customHeight="1">
      <c r="A68" s="47" t="s">
        <v>47</v>
      </c>
      <c r="B68" s="17">
        <v>0</v>
      </c>
      <c r="C68" s="17">
        <v>0</v>
      </c>
      <c r="D68" s="17">
        <v>0</v>
      </c>
      <c r="E68" s="17">
        <v>0</v>
      </c>
      <c r="F68" s="33">
        <v>37791647.208887815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6"/>
        <v>37791647.208887815</v>
      </c>
    </row>
    <row r="69" spans="1:12" ht="18.75" customHeight="1">
      <c r="A69" s="47" t="s">
        <v>48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33">
        <v>21612226.723682586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6"/>
        <v>21612226.723682586</v>
      </c>
    </row>
    <row r="70" spans="1:12" ht="18.75" customHeight="1">
      <c r="A70" s="47" t="s">
        <v>49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33">
        <v>12317944.405898536</v>
      </c>
      <c r="I70" s="17">
        <v>0</v>
      </c>
      <c r="J70" s="17">
        <v>0</v>
      </c>
      <c r="K70" s="17">
        <v>0</v>
      </c>
      <c r="L70" s="46">
        <f t="shared" si="16"/>
        <v>12317944.405898536</v>
      </c>
    </row>
    <row r="71" spans="1:12" ht="18.75" customHeight="1">
      <c r="A71" s="47" t="s">
        <v>77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33">
        <v>15854300.903815452</v>
      </c>
      <c r="J71" s="17">
        <v>0</v>
      </c>
      <c r="K71" s="17">
        <v>0</v>
      </c>
      <c r="L71" s="46">
        <f t="shared" si="16"/>
        <v>15854300.903815452</v>
      </c>
    </row>
    <row r="72" spans="1:12" ht="18.75" customHeight="1">
      <c r="A72" s="47" t="s">
        <v>51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33">
        <v>18446267.147715595</v>
      </c>
      <c r="K72" s="17">
        <v>0</v>
      </c>
      <c r="L72" s="46">
        <f t="shared" si="16"/>
        <v>18446267.147715595</v>
      </c>
    </row>
    <row r="73" spans="1:12" ht="18.75" customHeight="1">
      <c r="A73" s="47" t="s">
        <v>61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3">
        <v>13974131.420000002</v>
      </c>
      <c r="L73" s="46">
        <f t="shared" si="16"/>
        <v>13974131.420000002</v>
      </c>
    </row>
    <row r="74" spans="1:12" ht="18.75" customHeight="1">
      <c r="A74" s="47" t="s">
        <v>62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33">
        <v>10412632.08</v>
      </c>
      <c r="L74" s="46">
        <f t="shared" si="16"/>
        <v>10412632.08</v>
      </c>
    </row>
    <row r="75" spans="1:12" ht="18.75" customHeight="1">
      <c r="A75" s="47" t="s">
        <v>63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 t="shared" si="16"/>
        <v>0</v>
      </c>
    </row>
    <row r="76" spans="1:12" ht="18" customHeight="1">
      <c r="A76" s="48" t="s">
        <v>64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49">
        <f t="shared" si="16"/>
        <v>0</v>
      </c>
    </row>
    <row r="77" spans="1:11" ht="18" customHeight="1">
      <c r="A77" s="56" t="s">
        <v>78</v>
      </c>
      <c r="H77"/>
      <c r="I77"/>
      <c r="J77"/>
      <c r="K77"/>
    </row>
    <row r="78" spans="1:11" ht="18" customHeight="1">
      <c r="A78" s="56" t="s">
        <v>84</v>
      </c>
      <c r="I78"/>
      <c r="J78"/>
      <c r="K78"/>
    </row>
    <row r="79" spans="1:11" ht="18" customHeight="1">
      <c r="A79" s="56" t="s">
        <v>85</v>
      </c>
      <c r="I79"/>
      <c r="K79"/>
    </row>
    <row r="80" spans="1:11" ht="15.75">
      <c r="A80" s="56" t="s">
        <v>86</v>
      </c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2023-12-12T20:56:43Z</dcterms:modified>
  <cp:category/>
  <cp:version/>
  <cp:contentType/>
  <cp:contentStatus/>
</cp:coreProperties>
</file>