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<sst xmlns="http://schemas.openxmlformats.org/spreadsheetml/2006/main" count="89" uniqueCount="86">
  <si>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</si>
  <si>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</si>
  <si>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</si>
  <si>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</si>
  <si>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</si>
  <si>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</si>
  <si>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</si>
  <si>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</si>
  <si>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</si>
  <si>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</si>
  <si>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</si>
  <si>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</si>
  <si>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</si>
  <si>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</si>
  <si>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</si>
  <si>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</si>
  <si>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</si>
  <si>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</si>
  <si>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</si>
  <si>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</si>
  <si>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</si>
  <si>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</si>
  <si>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</si>
  <si>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</si>
  <si>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</si>
  <si>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</si>
  <si>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</si>
  <si>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</si>
  <si>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</si>
  <si>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</si>
  <si>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</si>
  <si>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</si>
  <si>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</si>
  <si>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</si>
  <si>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</si>
  <si>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</si>
  <si>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</si>
  <si>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</si>
  <si>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</si>
  <si>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</si>
  <si>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</si>
  <si>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</si>
  <si>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</si>
  <si>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</si>
  <si>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</si>
  <si>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</si>
  <si>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</si>
  <si>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</si>
  <si>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</si>
  <si>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</si>
  <si>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</si>
  <si>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</si>
  <si>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</si>
  <si>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</si>
  <si>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</si>
  <si>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</si>
  <si>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</si>
  <si>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</si>
  <si>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</si>
  <si>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</si>
  <si>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</si>
  <si>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</si>
  <si>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</si>
  <si>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</si>
  <si>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</si>
  <si>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</si>
  <si>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</si>
  <si>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</si>
  <si>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</si>
  <si>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</si>
  <si>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</si>
  <si>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</si>
  <si>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</si>
  <si>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</si>
  <si>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</si>
  <si>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</si>
  <si>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</si>
  <si>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</si>
  <si>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</si>
  <si>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</si>
  <si>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</si>
  <si>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</si>
  <si>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</si>
  <si>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</si>
  <si>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27/11/23 - VENCIMENTO 04/12/23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</si>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</sst>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392877</v>
      </c>
      <c r="C7" s="9">
        <f t="shared" si="0"/>
        <v>264512</v>
      </c>
      <c r="D7" s="9">
        <f t="shared" si="0"/>
        <v>236668</v>
      </c>
      <c r="E7" s="9">
        <f t="shared" si="0"/>
        <v>70603</v>
      </c>
      <c r="F7" s="9">
        <f t="shared" si="0"/>
        <v>203311</v>
      </c>
      <c r="G7" s="9">
        <f t="shared" si="0"/>
        <v>379845</v>
      </c>
      <c r="H7" s="9">
        <f t="shared" si="0"/>
        <v>48985</v>
      </c>
      <c r="I7" s="9">
        <f t="shared" si="0"/>
        <v>223298</v>
      </c>
      <c r="J7" s="9">
        <f t="shared" si="0"/>
        <v>218956</v>
      </c>
      <c r="K7" s="9">
        <f t="shared" si="0"/>
        <v>343291</v>
      </c>
      <c r="L7" s="9">
        <f t="shared" si="0"/>
        <v>247815</v>
      </c>
      <c r="M7" s="9">
        <f t="shared" si="0"/>
        <v>136214</v>
      </c>
      <c r="N7" s="9">
        <f t="shared" si="0"/>
        <v>87314</v>
      </c>
      <c r="O7" s="9">
        <f t="shared" si="0"/>
        <v>2853689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10411</v>
      </c>
      <c r="C8" s="11">
        <f t="shared" si="1"/>
        <v>10580</v>
      </c>
      <c r="D8" s="11">
        <f t="shared" si="1"/>
        <v>6031</v>
      </c>
      <c r="E8" s="11">
        <f t="shared" si="1"/>
        <v>2081</v>
      </c>
      <c r="F8" s="11">
        <f t="shared" si="1"/>
        <v>5834</v>
      </c>
      <c r="G8" s="11">
        <f t="shared" si="1"/>
        <v>12793</v>
      </c>
      <c r="H8" s="11">
        <f t="shared" si="1"/>
        <v>1832</v>
      </c>
      <c r="I8" s="11">
        <f t="shared" si="1"/>
        <v>10325</v>
      </c>
      <c r="J8" s="11">
        <f t="shared" si="1"/>
        <v>8273</v>
      </c>
      <c r="K8" s="11">
        <f t="shared" si="1"/>
        <v>4975</v>
      </c>
      <c r="L8" s="11">
        <f t="shared" si="1"/>
        <v>3686</v>
      </c>
      <c r="M8" s="11">
        <f t="shared" si="1"/>
        <v>5767</v>
      </c>
      <c r="N8" s="11">
        <f t="shared" si="1"/>
        <v>3701</v>
      </c>
      <c r="O8" s="11">
        <f t="shared" si="1"/>
        <v>86289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10411</v>
      </c>
      <c r="C9" s="11">
        <v>10580</v>
      </c>
      <c r="D9" s="11">
        <v>6031</v>
      </c>
      <c r="E9" s="11">
        <v>2081</v>
      </c>
      <c r="F9" s="11">
        <v>5834</v>
      </c>
      <c r="G9" s="11">
        <v>12793</v>
      </c>
      <c r="H9" s="11">
        <v>1832</v>
      </c>
      <c r="I9" s="11">
        <v>10325</v>
      </c>
      <c r="J9" s="11">
        <v>8273</v>
      </c>
      <c r="K9" s="11">
        <v>4975</v>
      </c>
      <c r="L9" s="11">
        <v>3682</v>
      </c>
      <c r="M9" s="11">
        <v>5767</v>
      </c>
      <c r="N9" s="11">
        <v>3685</v>
      </c>
      <c r="O9" s="11">
        <f>SUM(B9:N9)</f>
        <v>86269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16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382466</v>
      </c>
      <c r="C11" s="13">
        <v>253932</v>
      </c>
      <c r="D11" s="13">
        <v>230637</v>
      </c>
      <c r="E11" s="13">
        <v>68522</v>
      </c>
      <c r="F11" s="13">
        <v>197477</v>
      </c>
      <c r="G11" s="13">
        <v>367052</v>
      </c>
      <c r="H11" s="13">
        <v>47153</v>
      </c>
      <c r="I11" s="13">
        <v>212973</v>
      </c>
      <c r="J11" s="13">
        <v>210683</v>
      </c>
      <c r="K11" s="13">
        <v>338316</v>
      </c>
      <c r="L11" s="13">
        <v>244129</v>
      </c>
      <c r="M11" s="13">
        <v>130447</v>
      </c>
      <c r="N11" s="13">
        <v>83613</v>
      </c>
      <c r="O11" s="11">
        <f>SUM(B11:N11)</f>
        <v>2767400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27552</v>
      </c>
      <c r="C12" s="13">
        <v>23423</v>
      </c>
      <c r="D12" s="13">
        <v>17724</v>
      </c>
      <c r="E12" s="13">
        <v>7411</v>
      </c>
      <c r="F12" s="13">
        <v>18004</v>
      </c>
      <c r="G12" s="13">
        <v>36167</v>
      </c>
      <c r="H12" s="13">
        <v>5065</v>
      </c>
      <c r="I12" s="13">
        <v>20994</v>
      </c>
      <c r="J12" s="13">
        <v>18582</v>
      </c>
      <c r="K12" s="13">
        <v>23634</v>
      </c>
      <c r="L12" s="13">
        <v>17116</v>
      </c>
      <c r="M12" s="13">
        <v>7024</v>
      </c>
      <c r="N12" s="13">
        <v>3599</v>
      </c>
      <c r="O12" s="11">
        <f>SUM(B12:N12)</f>
        <v>226295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354914</v>
      </c>
      <c r="C13" s="15">
        <f t="shared" si="2"/>
        <v>230509</v>
      </c>
      <c r="D13" s="15">
        <f t="shared" si="2"/>
        <v>212913</v>
      </c>
      <c r="E13" s="15">
        <f t="shared" si="2"/>
        <v>61111</v>
      </c>
      <c r="F13" s="15">
        <f t="shared" si="2"/>
        <v>179473</v>
      </c>
      <c r="G13" s="15">
        <f t="shared" si="2"/>
        <v>330885</v>
      </c>
      <c r="H13" s="15">
        <f t="shared" si="2"/>
        <v>42088</v>
      </c>
      <c r="I13" s="15">
        <f t="shared" si="2"/>
        <v>191979</v>
      </c>
      <c r="J13" s="15">
        <f t="shared" si="2"/>
        <v>192101</v>
      </c>
      <c r="K13" s="15">
        <f t="shared" si="2"/>
        <v>314682</v>
      </c>
      <c r="L13" s="15">
        <f t="shared" si="2"/>
        <v>227013</v>
      </c>
      <c r="M13" s="15">
        <f t="shared" si="2"/>
        <v>123423</v>
      </c>
      <c r="N13" s="15">
        <f t="shared" si="2"/>
        <v>80014</v>
      </c>
      <c r="O13" s="11">
        <f>SUM(B13:N13)</f>
        <v>2541105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1.208065250215456</v>
      </c>
      <c r="C18" s="19">
        <v>1.262549451472464</v>
      </c>
      <c r="D18" s="19">
        <v>1.403345057262957</v>
      </c>
      <c r="E18" s="19">
        <v>0.853851308159718</v>
      </c>
      <c r="F18" s="19">
        <v>1.540978803485862</v>
      </c>
      <c r="G18" s="19">
        <v>1.400870233713159</v>
      </c>
      <c r="H18" s="19">
        <v>1.535986241925899</v>
      </c>
      <c r="I18" s="19">
        <v>1.534944940029544</v>
      </c>
      <c r="J18" s="19">
        <v>1.355381901795956</v>
      </c>
      <c r="K18" s="19">
        <v>1.173574937370812</v>
      </c>
      <c r="L18" s="19">
        <v>1.249335518171225</v>
      </c>
      <c r="M18" s="19">
        <v>1.184287441208201</v>
      </c>
      <c r="N18" s="19">
        <v>1.058740666716375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1533554.2699999996</v>
      </c>
      <c r="C20" s="24">
        <f aca="true" t="shared" si="3" ref="C20:O20">SUM(C21:C31)</f>
        <v>1090517.9100000001</v>
      </c>
      <c r="D20" s="24">
        <f t="shared" si="3"/>
        <v>938307.59</v>
      </c>
      <c r="E20" s="24">
        <f t="shared" si="3"/>
        <v>298743.8899999999</v>
      </c>
      <c r="F20" s="24">
        <f t="shared" si="3"/>
        <v>1042718.2400000001</v>
      </c>
      <c r="G20" s="24">
        <f t="shared" si="3"/>
        <v>1468024.81</v>
      </c>
      <c r="H20" s="24">
        <f t="shared" si="3"/>
        <v>293001.75</v>
      </c>
      <c r="I20" s="24">
        <f t="shared" si="3"/>
        <v>1131553.9699999997</v>
      </c>
      <c r="J20" s="24">
        <f t="shared" si="3"/>
        <v>972118.8900000002</v>
      </c>
      <c r="K20" s="24">
        <f t="shared" si="3"/>
        <v>1296662.8699999999</v>
      </c>
      <c r="L20" s="24">
        <f t="shared" si="3"/>
        <v>1137305.1600000001</v>
      </c>
      <c r="M20" s="24">
        <f t="shared" si="3"/>
        <v>667901.4800000001</v>
      </c>
      <c r="N20" s="24">
        <f t="shared" si="3"/>
        <v>342562.12999999995</v>
      </c>
      <c r="O20" s="24">
        <f t="shared" si="3"/>
        <v>12212972.96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1159772.9</v>
      </c>
      <c r="C21" s="28">
        <f aca="true" t="shared" si="4" ref="C21:N21">ROUND((C15+C16)*C7,2)</f>
        <v>806655.8</v>
      </c>
      <c r="D21" s="28">
        <f t="shared" si="4"/>
        <v>632968.57</v>
      </c>
      <c r="E21" s="28">
        <f t="shared" si="4"/>
        <v>322585.11</v>
      </c>
      <c r="F21" s="28">
        <f t="shared" si="4"/>
        <v>630243.77</v>
      </c>
      <c r="G21" s="28">
        <f t="shared" si="4"/>
        <v>968832.66</v>
      </c>
      <c r="H21" s="28">
        <f t="shared" si="4"/>
        <v>167754.03</v>
      </c>
      <c r="I21" s="28">
        <f t="shared" si="4"/>
        <v>676168.67</v>
      </c>
      <c r="J21" s="28">
        <f t="shared" si="4"/>
        <v>666874.29</v>
      </c>
      <c r="K21" s="28">
        <f t="shared" si="4"/>
        <v>988300.46</v>
      </c>
      <c r="L21" s="28">
        <f t="shared" si="4"/>
        <v>812337.57</v>
      </c>
      <c r="M21" s="28">
        <f t="shared" si="4"/>
        <v>515229.46</v>
      </c>
      <c r="N21" s="28">
        <f t="shared" si="4"/>
        <v>298325.74</v>
      </c>
      <c r="O21" s="28">
        <f aca="true" t="shared" si="5" ref="O21:O30">SUM(B21:N21)</f>
        <v>8646049.03</v>
      </c>
    </row>
    <row r="22" spans="1:23" ht="18.75" customHeight="1">
      <c r="A22" s="26" t="s">
        <v>33</v>
      </c>
      <c r="B22" s="28">
        <f>IF(B18&lt;&gt;0,ROUND((B18-1)*B21,2),0)</f>
        <v>241308.44</v>
      </c>
      <c r="C22" s="28">
        <f aca="true" t="shared" si="6" ref="C22:N22">IF(C18&lt;&gt;0,ROUND((C18-1)*C21,2),0)</f>
        <v>211787.04</v>
      </c>
      <c r="D22" s="28">
        <f t="shared" si="6"/>
        <v>255304.74</v>
      </c>
      <c r="E22" s="28">
        <f t="shared" si="6"/>
        <v>-47145.39</v>
      </c>
      <c r="F22" s="28">
        <f t="shared" si="6"/>
        <v>340948.52</v>
      </c>
      <c r="G22" s="28">
        <f t="shared" si="6"/>
        <v>388376.17</v>
      </c>
      <c r="H22" s="28">
        <f t="shared" si="6"/>
        <v>89913.85</v>
      </c>
      <c r="I22" s="28">
        <f t="shared" si="6"/>
        <v>361713.01</v>
      </c>
      <c r="J22" s="28">
        <f t="shared" si="6"/>
        <v>236995.05</v>
      </c>
      <c r="K22" s="28">
        <f t="shared" si="6"/>
        <v>171544.19</v>
      </c>
      <c r="L22" s="28">
        <f t="shared" si="6"/>
        <v>202544.61</v>
      </c>
      <c r="M22" s="28">
        <f t="shared" si="6"/>
        <v>94950.32</v>
      </c>
      <c r="N22" s="28">
        <f t="shared" si="6"/>
        <v>17523.85</v>
      </c>
      <c r="O22" s="28">
        <f t="shared" si="5"/>
        <v>2565764.4</v>
      </c>
      <c r="W22" s="51"/>
    </row>
    <row r="23" spans="1:15" ht="18.75" customHeight="1">
      <c r="A23" s="26" t="s">
        <v>34</v>
      </c>
      <c r="B23" s="28">
        <v>67727.41</v>
      </c>
      <c r="C23" s="28">
        <v>43198.4</v>
      </c>
      <c r="D23" s="28">
        <v>30588.09</v>
      </c>
      <c r="E23" s="28">
        <v>12004.16</v>
      </c>
      <c r="F23" s="28">
        <v>41114.92</v>
      </c>
      <c r="G23" s="28">
        <v>64538.24</v>
      </c>
      <c r="H23" s="28">
        <v>8198.1</v>
      </c>
      <c r="I23" s="28">
        <v>46157.32</v>
      </c>
      <c r="J23" s="28">
        <v>38840.49</v>
      </c>
      <c r="K23" s="28">
        <v>57027.87</v>
      </c>
      <c r="L23" s="28">
        <v>48822.25</v>
      </c>
      <c r="M23" s="28">
        <v>25683.57</v>
      </c>
      <c r="N23" s="28">
        <v>15760.67</v>
      </c>
      <c r="O23" s="28">
        <f t="shared" si="5"/>
        <v>499661.48999999993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1187.4</v>
      </c>
      <c r="C26" s="28">
        <v>861.01</v>
      </c>
      <c r="D26" s="28">
        <v>742.83</v>
      </c>
      <c r="E26" s="28">
        <v>233.54</v>
      </c>
      <c r="F26" s="28">
        <v>818.8</v>
      </c>
      <c r="G26" s="28">
        <v>1148.01</v>
      </c>
      <c r="H26" s="28">
        <v>216.66</v>
      </c>
      <c r="I26" s="28">
        <v>877.89</v>
      </c>
      <c r="J26" s="28">
        <v>762.52</v>
      </c>
      <c r="K26" s="28">
        <v>1012.95</v>
      </c>
      <c r="L26" s="28">
        <v>883.52</v>
      </c>
      <c r="M26" s="28">
        <v>514.91</v>
      </c>
      <c r="N26" s="28">
        <v>270.11</v>
      </c>
      <c r="O26" s="28">
        <f t="shared" si="5"/>
        <v>9530.15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1031.14</v>
      </c>
      <c r="C27" s="28">
        <v>767.7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676.16</v>
      </c>
      <c r="K27" s="28">
        <v>877.59</v>
      </c>
      <c r="L27" s="28">
        <v>779</v>
      </c>
      <c r="M27" s="28">
        <v>440.92</v>
      </c>
      <c r="N27" s="28">
        <v>231.02</v>
      </c>
      <c r="O27" s="28">
        <f t="shared" si="5"/>
        <v>8156.17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58387.96</v>
      </c>
      <c r="C29" s="28">
        <v>23231.79</v>
      </c>
      <c r="D29" s="28">
        <v>15886.92</v>
      </c>
      <c r="E29" s="28">
        <v>8935.82</v>
      </c>
      <c r="F29" s="28">
        <v>26769.58</v>
      </c>
      <c r="G29" s="28">
        <v>41962.15</v>
      </c>
      <c r="H29" s="28">
        <v>24842.19</v>
      </c>
      <c r="I29" s="28">
        <v>41933.63</v>
      </c>
      <c r="J29" s="28">
        <v>25822.68</v>
      </c>
      <c r="K29" s="28">
        <v>41139.43</v>
      </c>
      <c r="L29" s="28">
        <v>40361.72</v>
      </c>
      <c r="M29" s="28">
        <v>29047.61</v>
      </c>
      <c r="N29" s="28">
        <v>8513.94</v>
      </c>
      <c r="O29" s="28">
        <f t="shared" si="5"/>
        <v>386835.42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34527.93</v>
      </c>
      <c r="L30" s="28">
        <v>29384.12</v>
      </c>
      <c r="M30" s="28">
        <v>0</v>
      </c>
      <c r="N30" s="28">
        <v>0</v>
      </c>
      <c r="O30" s="28">
        <f t="shared" si="5"/>
        <v>63912.05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-45808.4</v>
      </c>
      <c r="C32" s="28">
        <f aca="true" t="shared" si="7" ref="C32:O32">+C33+C35+C48+C49+C50+C55-C56</f>
        <v>-46552</v>
      </c>
      <c r="D32" s="28">
        <f t="shared" si="7"/>
        <v>-26536.4</v>
      </c>
      <c r="E32" s="28">
        <f t="shared" si="7"/>
        <v>-9156.4</v>
      </c>
      <c r="F32" s="28">
        <f t="shared" si="7"/>
        <v>-25669.6</v>
      </c>
      <c r="G32" s="28">
        <f t="shared" si="7"/>
        <v>-56289.2</v>
      </c>
      <c r="H32" s="28">
        <f t="shared" si="7"/>
        <v>-8060.8</v>
      </c>
      <c r="I32" s="28">
        <f t="shared" si="7"/>
        <v>-45430</v>
      </c>
      <c r="J32" s="28">
        <f t="shared" si="7"/>
        <v>-36401.2</v>
      </c>
      <c r="K32" s="28">
        <f t="shared" si="7"/>
        <v>-21890</v>
      </c>
      <c r="L32" s="28">
        <f t="shared" si="7"/>
        <v>-16200.8</v>
      </c>
      <c r="M32" s="28">
        <f t="shared" si="7"/>
        <v>-25374.8</v>
      </c>
      <c r="N32" s="28">
        <f t="shared" si="7"/>
        <v>-16214</v>
      </c>
      <c r="O32" s="28">
        <f t="shared" si="7"/>
        <v>-379583.6</v>
      </c>
    </row>
    <row r="33" spans="1:15" ht="18.75" customHeight="1">
      <c r="A33" s="26" t="s">
        <v>38</v>
      </c>
      <c r="B33" s="29">
        <f>+B34</f>
        <v>-45808.4</v>
      </c>
      <c r="C33" s="29">
        <f>+C34</f>
        <v>-46552</v>
      </c>
      <c r="D33" s="29">
        <f aca="true" t="shared" si="8" ref="D33:O33">+D34</f>
        <v>-26536.4</v>
      </c>
      <c r="E33" s="29">
        <f t="shared" si="8"/>
        <v>-9156.4</v>
      </c>
      <c r="F33" s="29">
        <f t="shared" si="8"/>
        <v>-25669.6</v>
      </c>
      <c r="G33" s="29">
        <f t="shared" si="8"/>
        <v>-56289.2</v>
      </c>
      <c r="H33" s="29">
        <f t="shared" si="8"/>
        <v>-8060.8</v>
      </c>
      <c r="I33" s="29">
        <f t="shared" si="8"/>
        <v>-45430</v>
      </c>
      <c r="J33" s="29">
        <f t="shared" si="8"/>
        <v>-36401.2</v>
      </c>
      <c r="K33" s="29">
        <f t="shared" si="8"/>
        <v>-21890</v>
      </c>
      <c r="L33" s="29">
        <f t="shared" si="8"/>
        <v>-16200.8</v>
      </c>
      <c r="M33" s="29">
        <f t="shared" si="8"/>
        <v>-25374.8</v>
      </c>
      <c r="N33" s="29">
        <f t="shared" si="8"/>
        <v>-16214</v>
      </c>
      <c r="O33" s="29">
        <f t="shared" si="8"/>
        <v>-379583.6</v>
      </c>
    </row>
    <row r="34" spans="1:26" ht="18.75" customHeight="1">
      <c r="A34" s="27" t="s">
        <v>39</v>
      </c>
      <c r="B34" s="16">
        <f>ROUND((-B9)*$G$3,2)</f>
        <v>-45808.4</v>
      </c>
      <c r="C34" s="16">
        <f aca="true" t="shared" si="9" ref="C34:N34">ROUND((-C9)*$G$3,2)</f>
        <v>-46552</v>
      </c>
      <c r="D34" s="16">
        <f t="shared" si="9"/>
        <v>-26536.4</v>
      </c>
      <c r="E34" s="16">
        <f t="shared" si="9"/>
        <v>-9156.4</v>
      </c>
      <c r="F34" s="16">
        <f t="shared" si="9"/>
        <v>-25669.6</v>
      </c>
      <c r="G34" s="16">
        <f t="shared" si="9"/>
        <v>-56289.2</v>
      </c>
      <c r="H34" s="16">
        <f t="shared" si="9"/>
        <v>-8060.8</v>
      </c>
      <c r="I34" s="16">
        <f t="shared" si="9"/>
        <v>-45430</v>
      </c>
      <c r="J34" s="16">
        <f t="shared" si="9"/>
        <v>-36401.2</v>
      </c>
      <c r="K34" s="16">
        <f t="shared" si="9"/>
        <v>-21890</v>
      </c>
      <c r="L34" s="16">
        <f t="shared" si="9"/>
        <v>-16200.8</v>
      </c>
      <c r="M34" s="16">
        <f t="shared" si="9"/>
        <v>-25374.8</v>
      </c>
      <c r="N34" s="16">
        <f t="shared" si="9"/>
        <v>-16214</v>
      </c>
      <c r="O34" s="30">
        <f aca="true" t="shared" si="10" ref="O34:O56">SUM(B34:N34)</f>
        <v>-379583.6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1487745.8699999996</v>
      </c>
      <c r="C54" s="34">
        <f aca="true" t="shared" si="13" ref="C54:N54">+C20+C32</f>
        <v>1043965.9100000001</v>
      </c>
      <c r="D54" s="34">
        <f t="shared" si="13"/>
        <v>911771.19</v>
      </c>
      <c r="E54" s="34">
        <f t="shared" si="13"/>
        <v>289587.4899999999</v>
      </c>
      <c r="F54" s="34">
        <f t="shared" si="13"/>
        <v>1017048.6400000001</v>
      </c>
      <c r="G54" s="34">
        <f t="shared" si="13"/>
        <v>1411735.61</v>
      </c>
      <c r="H54" s="34">
        <f t="shared" si="13"/>
        <v>284940.95</v>
      </c>
      <c r="I54" s="34">
        <f t="shared" si="13"/>
        <v>1086123.9699999997</v>
      </c>
      <c r="J54" s="34">
        <f t="shared" si="13"/>
        <v>935717.6900000003</v>
      </c>
      <c r="K54" s="34">
        <f t="shared" si="13"/>
        <v>1274772.8699999999</v>
      </c>
      <c r="L54" s="34">
        <f t="shared" si="13"/>
        <v>1121104.36</v>
      </c>
      <c r="M54" s="34">
        <f t="shared" si="13"/>
        <v>642526.68</v>
      </c>
      <c r="N54" s="34">
        <f t="shared" si="13"/>
        <v>326348.12999999995</v>
      </c>
      <c r="O54" s="34">
        <f>SUM(B54:N54)</f>
        <v>11833389.36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1487745.88</v>
      </c>
      <c r="C60" s="42">
        <f t="shared" si="14"/>
        <v>1043965.9</v>
      </c>
      <c r="D60" s="42">
        <f t="shared" si="14"/>
        <v>911771.19</v>
      </c>
      <c r="E60" s="42">
        <f t="shared" si="14"/>
        <v>289587.49</v>
      </c>
      <c r="F60" s="42">
        <f t="shared" si="14"/>
        <v>1017048.64</v>
      </c>
      <c r="G60" s="42">
        <f t="shared" si="14"/>
        <v>1411735.61</v>
      </c>
      <c r="H60" s="42">
        <f t="shared" si="14"/>
        <v>284940.95</v>
      </c>
      <c r="I60" s="42">
        <f t="shared" si="14"/>
        <v>1086123.97</v>
      </c>
      <c r="J60" s="42">
        <f t="shared" si="14"/>
        <v>935717.69</v>
      </c>
      <c r="K60" s="42">
        <f t="shared" si="14"/>
        <v>1274772.87</v>
      </c>
      <c r="L60" s="42">
        <f t="shared" si="14"/>
        <v>1121104.36</v>
      </c>
      <c r="M60" s="42">
        <f t="shared" si="14"/>
        <v>642526.67</v>
      </c>
      <c r="N60" s="42">
        <f t="shared" si="14"/>
        <v>326348.14</v>
      </c>
      <c r="O60" s="34">
        <f t="shared" si="14"/>
        <v>11833389.360000001</v>
      </c>
      <c r="Q60" s="41"/>
    </row>
    <row r="61" spans="1:18" ht="18.75" customHeight="1">
      <c r="A61" s="26" t="s">
        <v>54</v>
      </c>
      <c r="B61" s="42">
        <v>1216167.88</v>
      </c>
      <c r="C61" s="42">
        <v>740807.87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1956975.75</v>
      </c>
      <c r="P61"/>
      <c r="Q61"/>
      <c r="R61" s="41"/>
    </row>
    <row r="62" spans="1:16" ht="18.75" customHeight="1">
      <c r="A62" s="26" t="s">
        <v>55</v>
      </c>
      <c r="B62" s="42">
        <v>271578</v>
      </c>
      <c r="C62" s="42">
        <v>303158.03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574736.03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911771.19</v>
      </c>
      <c r="E63" s="43">
        <v>0</v>
      </c>
      <c r="F63" s="43">
        <v>0</v>
      </c>
      <c r="G63" s="43">
        <v>0</v>
      </c>
      <c r="H63" s="42">
        <v>284940.95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1196712.14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289587.49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289587.49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1017048.64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1017048.64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1411735.61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1411735.61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1086123.97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1086123.97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935717.69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935717.69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1274772.87</v>
      </c>
      <c r="L69" s="29">
        <v>1121104.36</v>
      </c>
      <c r="M69" s="43">
        <v>0</v>
      </c>
      <c r="N69" s="43">
        <v>0</v>
      </c>
      <c r="O69" s="34">
        <f t="shared" si="15"/>
        <v>2395877.2300000004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642526.67</v>
      </c>
      <c r="N70" s="43">
        <v>0</v>
      </c>
      <c r="O70" s="34">
        <f t="shared" si="15"/>
        <v>642526.67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326348.14</v>
      </c>
      <c r="O71" s="46">
        <f t="shared" si="15"/>
        <v>326348.14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2023-12-01T20:09:13Z</dcterms:modified>
  <cp:category/>
  <cp:version/>
  <cp:contentType/>
  <cp:contentStatus/>
</cp:coreProperties>
</file>