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<sst xmlns="http://schemas.openxmlformats.org/spreadsheetml/2006/main" count="89" uniqueCount="86">
  <si>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</si>
  <si>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</si>
  <si>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</si>
  <si>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</si>
  <si>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</si>
  <si>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</si>
  <si>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</si>
  <si>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</si>
  <si>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</si>
  <si>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</si>
  <si>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</si>
  <si>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</si>
  <si>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</si>
  <si>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</si>
  <si>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</si>
  <si>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</si>
  <si>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</si>
  <si>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</si>
  <si>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</si>
  <si>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</si>
  <si>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</si>
  <si>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</si>
  <si>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</si>
  <si>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</si>
  <si>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</si>
  <si>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</si>
  <si>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</si>
  <si>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</si>
  <si>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</si>
  <si>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</si>
  <si>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</si>
  <si>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</si>
  <si>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</si>
  <si>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</si>
  <si>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</si>
  <si>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</si>
  <si>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</si>
  <si>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</si>
  <si>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</si>
  <si>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</si>
  <si>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</si>
  <si>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</si>
  <si>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</si>
  <si>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</si>
  <si>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</si>
  <si>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</si>
  <si>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</si>
  <si>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</si>
  <si>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</si>
  <si>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</si>
  <si>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</si>
  <si>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</si>
  <si>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</si>
  <si>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</si>
  <si>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</si>
  <si>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</si>
  <si>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</si>
  <si>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</si>
  <si>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</si>
  <si>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</si>
  <si>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</si>
  <si>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</si>
  <si>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</si>
  <si>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</si>
  <si>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</si>
  <si>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</si>
  <si>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</si>
  <si>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</si>
  <si>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</si>
  <si>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</si>
  <si>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</si>
  <si>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</si>
  <si>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</si>
  <si>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</si>
  <si>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</si>
  <si>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</si>
  <si>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</si>
  <si>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</si>
  <si>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</si>
  <si>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</si>
  <si>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</si>
  <si>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</si>
  <si>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</si>
  <si>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</si>
  <si>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13/11/23 - VENCIMENTO 22/11/23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</si>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</sst>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394640</v>
      </c>
      <c r="C7" s="9">
        <f t="shared" si="0"/>
        <v>236565</v>
      </c>
      <c r="D7" s="9">
        <f t="shared" si="0"/>
        <v>232697</v>
      </c>
      <c r="E7" s="9">
        <f t="shared" si="0"/>
        <v>71669</v>
      </c>
      <c r="F7" s="9">
        <f t="shared" si="0"/>
        <v>236637</v>
      </c>
      <c r="G7" s="9">
        <f t="shared" si="0"/>
        <v>384684</v>
      </c>
      <c r="H7" s="9">
        <f t="shared" si="0"/>
        <v>47212</v>
      </c>
      <c r="I7" s="9">
        <f t="shared" si="0"/>
        <v>301201</v>
      </c>
      <c r="J7" s="9">
        <f t="shared" si="0"/>
        <v>216001</v>
      </c>
      <c r="K7" s="9">
        <f t="shared" si="0"/>
        <v>346757</v>
      </c>
      <c r="L7" s="9">
        <f t="shared" si="0"/>
        <v>256869</v>
      </c>
      <c r="M7" s="9">
        <f t="shared" si="0"/>
        <v>131885</v>
      </c>
      <c r="N7" s="9">
        <f t="shared" si="0"/>
        <v>88487</v>
      </c>
      <c r="O7" s="9">
        <f t="shared" si="0"/>
        <v>2945304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9630</v>
      </c>
      <c r="C8" s="11">
        <f t="shared" si="1"/>
        <v>8657</v>
      </c>
      <c r="D8" s="11">
        <f t="shared" si="1"/>
        <v>5587</v>
      </c>
      <c r="E8" s="11">
        <f t="shared" si="1"/>
        <v>2014</v>
      </c>
      <c r="F8" s="11">
        <f t="shared" si="1"/>
        <v>6271</v>
      </c>
      <c r="G8" s="11">
        <f t="shared" si="1"/>
        <v>12534</v>
      </c>
      <c r="H8" s="11">
        <f t="shared" si="1"/>
        <v>1764</v>
      </c>
      <c r="I8" s="11">
        <f t="shared" si="1"/>
        <v>13517</v>
      </c>
      <c r="J8" s="11">
        <f t="shared" si="1"/>
        <v>7631</v>
      </c>
      <c r="K8" s="11">
        <f t="shared" si="1"/>
        <v>5074</v>
      </c>
      <c r="L8" s="11">
        <f t="shared" si="1"/>
        <v>3682</v>
      </c>
      <c r="M8" s="11">
        <f t="shared" si="1"/>
        <v>5631</v>
      </c>
      <c r="N8" s="11">
        <f t="shared" si="1"/>
        <v>3662</v>
      </c>
      <c r="O8" s="11">
        <f t="shared" si="1"/>
        <v>85654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9630</v>
      </c>
      <c r="C9" s="11">
        <v>8657</v>
      </c>
      <c r="D9" s="11">
        <v>5587</v>
      </c>
      <c r="E9" s="11">
        <v>2014</v>
      </c>
      <c r="F9" s="11">
        <v>6271</v>
      </c>
      <c r="G9" s="11">
        <v>12534</v>
      </c>
      <c r="H9" s="11">
        <v>1764</v>
      </c>
      <c r="I9" s="11">
        <v>13517</v>
      </c>
      <c r="J9" s="11">
        <v>7631</v>
      </c>
      <c r="K9" s="11">
        <v>5074</v>
      </c>
      <c r="L9" s="11">
        <v>3681</v>
      </c>
      <c r="M9" s="11">
        <v>5631</v>
      </c>
      <c r="N9" s="11">
        <v>3633</v>
      </c>
      <c r="O9" s="11">
        <f>SUM(B9:N9)</f>
        <v>85624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29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385010</v>
      </c>
      <c r="C11" s="13">
        <v>227908</v>
      </c>
      <c r="D11" s="13">
        <v>227110</v>
      </c>
      <c r="E11" s="13">
        <v>69655</v>
      </c>
      <c r="F11" s="13">
        <v>230366</v>
      </c>
      <c r="G11" s="13">
        <v>372150</v>
      </c>
      <c r="H11" s="13">
        <v>45448</v>
      </c>
      <c r="I11" s="13">
        <v>287684</v>
      </c>
      <c r="J11" s="13">
        <v>208370</v>
      </c>
      <c r="K11" s="13">
        <v>341683</v>
      </c>
      <c r="L11" s="13">
        <v>253187</v>
      </c>
      <c r="M11" s="13">
        <v>126254</v>
      </c>
      <c r="N11" s="13">
        <v>84825</v>
      </c>
      <c r="O11" s="11">
        <f>SUM(B11:N11)</f>
        <v>2859650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26199</v>
      </c>
      <c r="C12" s="13">
        <v>19433</v>
      </c>
      <c r="D12" s="13">
        <v>16882</v>
      </c>
      <c r="E12" s="13">
        <v>7359</v>
      </c>
      <c r="F12" s="13">
        <v>20181</v>
      </c>
      <c r="G12" s="13">
        <v>34676</v>
      </c>
      <c r="H12" s="13">
        <v>4569</v>
      </c>
      <c r="I12" s="13">
        <v>26525</v>
      </c>
      <c r="J12" s="13">
        <v>16909</v>
      </c>
      <c r="K12" s="13">
        <v>22355</v>
      </c>
      <c r="L12" s="13">
        <v>16544</v>
      </c>
      <c r="M12" s="13">
        <v>6254</v>
      </c>
      <c r="N12" s="13">
        <v>3548</v>
      </c>
      <c r="O12" s="11">
        <f>SUM(B12:N12)</f>
        <v>221434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358811</v>
      </c>
      <c r="C13" s="15">
        <f t="shared" si="2"/>
        <v>208475</v>
      </c>
      <c r="D13" s="15">
        <f t="shared" si="2"/>
        <v>210228</v>
      </c>
      <c r="E13" s="15">
        <f t="shared" si="2"/>
        <v>62296</v>
      </c>
      <c r="F13" s="15">
        <f t="shared" si="2"/>
        <v>210185</v>
      </c>
      <c r="G13" s="15">
        <f t="shared" si="2"/>
        <v>337474</v>
      </c>
      <c r="H13" s="15">
        <f t="shared" si="2"/>
        <v>40879</v>
      </c>
      <c r="I13" s="15">
        <f t="shared" si="2"/>
        <v>261159</v>
      </c>
      <c r="J13" s="15">
        <f t="shared" si="2"/>
        <v>191461</v>
      </c>
      <c r="K13" s="15">
        <f t="shared" si="2"/>
        <v>319328</v>
      </c>
      <c r="L13" s="15">
        <f t="shared" si="2"/>
        <v>236643</v>
      </c>
      <c r="M13" s="15">
        <f t="shared" si="2"/>
        <v>120000</v>
      </c>
      <c r="N13" s="15">
        <f t="shared" si="2"/>
        <v>81277</v>
      </c>
      <c r="O13" s="11">
        <f>SUM(B13:N13)</f>
        <v>2638216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1.225069777334515</v>
      </c>
      <c r="C18" s="19">
        <v>1.429873441198689</v>
      </c>
      <c r="D18" s="19">
        <v>1.387095346746641</v>
      </c>
      <c r="E18" s="19">
        <v>0.861078622235042</v>
      </c>
      <c r="F18" s="19">
        <v>1.359522470029927</v>
      </c>
      <c r="G18" s="19">
        <v>1.435847267573432</v>
      </c>
      <c r="H18" s="19">
        <v>1.584703222481481</v>
      </c>
      <c r="I18" s="19">
        <v>1.162987876201605</v>
      </c>
      <c r="J18" s="19">
        <v>1.389456181616212</v>
      </c>
      <c r="K18" s="19">
        <v>1.190800545180191</v>
      </c>
      <c r="L18" s="19">
        <v>1.231532716493393</v>
      </c>
      <c r="M18" s="19">
        <v>1.22127602707719</v>
      </c>
      <c r="N18" s="19">
        <v>1.072629861083004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1558398.74</v>
      </c>
      <c r="C20" s="24">
        <f aca="true" t="shared" si="3" ref="C20:N20">SUM(C21:C31)</f>
        <v>1103485.9200000002</v>
      </c>
      <c r="D20" s="24">
        <f t="shared" si="3"/>
        <v>909104.56</v>
      </c>
      <c r="E20" s="24">
        <f t="shared" si="3"/>
        <v>304783.6199999999</v>
      </c>
      <c r="F20" s="24">
        <f t="shared" si="3"/>
        <v>1068432.59</v>
      </c>
      <c r="G20" s="24">
        <f t="shared" si="3"/>
        <v>1519127.66</v>
      </c>
      <c r="H20" s="24">
        <f t="shared" si="3"/>
        <v>290668.11000000004</v>
      </c>
      <c r="I20" s="24">
        <f t="shared" si="3"/>
        <v>1152729.7099999997</v>
      </c>
      <c r="J20" s="24">
        <f t="shared" si="3"/>
        <v>980269.8899999999</v>
      </c>
      <c r="K20" s="24">
        <f t="shared" si="3"/>
        <v>1323671.3399999999</v>
      </c>
      <c r="L20" s="24">
        <f t="shared" si="3"/>
        <v>1159199.7600000002</v>
      </c>
      <c r="M20" s="24">
        <f t="shared" si="3"/>
        <v>664986.8600000001</v>
      </c>
      <c r="N20" s="24">
        <f t="shared" si="3"/>
        <v>351338.4</v>
      </c>
      <c r="O20" s="24">
        <f>O21+O22+O23+O24+O25+O26+O27+O28+O29</f>
        <v>12323159.19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1164977.28</v>
      </c>
      <c r="C21" s="28">
        <f aca="true" t="shared" si="4" ref="C21:N21">ROUND((C15+C16)*C7,2)</f>
        <v>721428.62</v>
      </c>
      <c r="D21" s="28">
        <f t="shared" si="4"/>
        <v>622348.13</v>
      </c>
      <c r="E21" s="28">
        <f t="shared" si="4"/>
        <v>327455.66</v>
      </c>
      <c r="F21" s="28">
        <f t="shared" si="4"/>
        <v>733551.04</v>
      </c>
      <c r="G21" s="28">
        <f t="shared" si="4"/>
        <v>981175.01</v>
      </c>
      <c r="H21" s="28">
        <f t="shared" si="4"/>
        <v>161682.22</v>
      </c>
      <c r="I21" s="28">
        <f t="shared" si="4"/>
        <v>912066.75</v>
      </c>
      <c r="J21" s="28">
        <f t="shared" si="4"/>
        <v>657874.25</v>
      </c>
      <c r="K21" s="28">
        <f t="shared" si="4"/>
        <v>998278.73</v>
      </c>
      <c r="L21" s="28">
        <f t="shared" si="4"/>
        <v>842016.58</v>
      </c>
      <c r="M21" s="28">
        <f t="shared" si="4"/>
        <v>498855.01</v>
      </c>
      <c r="N21" s="28">
        <f t="shared" si="4"/>
        <v>302333.53</v>
      </c>
      <c r="O21" s="28">
        <f aca="true" t="shared" si="5" ref="O21:O30">SUM(B21:N21)</f>
        <v>8924042.809999999</v>
      </c>
    </row>
    <row r="22" spans="1:23" ht="18.75" customHeight="1">
      <c r="A22" s="26" t="s">
        <v>33</v>
      </c>
      <c r="B22" s="28">
        <f>IF(B18&lt;&gt;0,ROUND((B18-1)*B21,2),0)</f>
        <v>262201.18</v>
      </c>
      <c r="C22" s="28">
        <f aca="true" t="shared" si="6" ref="C22:N22">IF(C18&lt;&gt;0,ROUND((C18-1)*C21,2),0)</f>
        <v>310123</v>
      </c>
      <c r="D22" s="28">
        <f t="shared" si="6"/>
        <v>240908.07</v>
      </c>
      <c r="E22" s="28">
        <f t="shared" si="6"/>
        <v>-45490.59</v>
      </c>
      <c r="F22" s="28">
        <f t="shared" si="6"/>
        <v>263728.08</v>
      </c>
      <c r="G22" s="28">
        <f t="shared" si="6"/>
        <v>427642.45</v>
      </c>
      <c r="H22" s="28">
        <f t="shared" si="6"/>
        <v>94536.12</v>
      </c>
      <c r="I22" s="28">
        <f t="shared" si="6"/>
        <v>148655.82</v>
      </c>
      <c r="J22" s="28">
        <f t="shared" si="6"/>
        <v>256213.19</v>
      </c>
      <c r="K22" s="28">
        <f t="shared" si="6"/>
        <v>190472.13</v>
      </c>
      <c r="L22" s="28">
        <f t="shared" si="6"/>
        <v>194954.39</v>
      </c>
      <c r="M22" s="28">
        <f t="shared" si="6"/>
        <v>110384.65</v>
      </c>
      <c r="N22" s="28">
        <f t="shared" si="6"/>
        <v>21958.44</v>
      </c>
      <c r="O22" s="28">
        <f t="shared" si="5"/>
        <v>2476286.93</v>
      </c>
      <c r="W22" s="51"/>
    </row>
    <row r="23" spans="1:15" ht="18.75" customHeight="1">
      <c r="A23" s="26" t="s">
        <v>34</v>
      </c>
      <c r="B23" s="28">
        <v>64892.07</v>
      </c>
      <c r="C23" s="28">
        <v>42283.6</v>
      </c>
      <c r="D23" s="28">
        <v>26438.75</v>
      </c>
      <c r="E23" s="28">
        <v>11518.54</v>
      </c>
      <c r="F23" s="28">
        <v>39954.21</v>
      </c>
      <c r="G23" s="28">
        <v>64012.77</v>
      </c>
      <c r="H23" s="28">
        <v>7319.63</v>
      </c>
      <c r="I23" s="28">
        <v>44492.17</v>
      </c>
      <c r="J23" s="28">
        <v>35956.09</v>
      </c>
      <c r="K23" s="28">
        <v>55514.37</v>
      </c>
      <c r="L23" s="28">
        <v>48398.12</v>
      </c>
      <c r="M23" s="28">
        <v>23720.32</v>
      </c>
      <c r="N23" s="28">
        <v>16097.37</v>
      </c>
      <c r="O23" s="28">
        <f t="shared" si="5"/>
        <v>480598.00999999995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1184.59</v>
      </c>
      <c r="C26" s="28">
        <v>852.56</v>
      </c>
      <c r="D26" s="28">
        <v>706.25</v>
      </c>
      <c r="E26" s="28">
        <v>233.54</v>
      </c>
      <c r="F26" s="28">
        <v>824.43</v>
      </c>
      <c r="G26" s="28">
        <v>1167.7</v>
      </c>
      <c r="H26" s="28">
        <v>211.03</v>
      </c>
      <c r="I26" s="28">
        <v>877.89</v>
      </c>
      <c r="J26" s="28">
        <v>754.08</v>
      </c>
      <c r="K26" s="28">
        <v>1015.76</v>
      </c>
      <c r="L26" s="28">
        <v>883.52</v>
      </c>
      <c r="M26" s="28">
        <v>503.66</v>
      </c>
      <c r="N26" s="28">
        <v>267.3</v>
      </c>
      <c r="O26" s="28">
        <f t="shared" si="5"/>
        <v>9482.31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1031.14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677.57</v>
      </c>
      <c r="K27" s="28">
        <v>877.57</v>
      </c>
      <c r="L27" s="28">
        <v>778.99</v>
      </c>
      <c r="M27" s="28">
        <v>440.92</v>
      </c>
      <c r="N27" s="28">
        <v>231.02</v>
      </c>
      <c r="O27" s="28">
        <f t="shared" si="5"/>
        <v>8157.5599999999995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59973.46</v>
      </c>
      <c r="C29" s="28">
        <v>24014.26</v>
      </c>
      <c r="D29" s="28">
        <v>15886.92</v>
      </c>
      <c r="E29" s="28">
        <v>8935.82</v>
      </c>
      <c r="F29" s="28">
        <v>27552.18</v>
      </c>
      <c r="G29" s="28">
        <v>41962.15</v>
      </c>
      <c r="H29" s="28">
        <v>24842.19</v>
      </c>
      <c r="I29" s="28">
        <v>41933.63</v>
      </c>
      <c r="J29" s="28">
        <v>26647.01</v>
      </c>
      <c r="K29" s="28">
        <v>41139.43</v>
      </c>
      <c r="L29" s="28">
        <v>41078.72</v>
      </c>
      <c r="M29" s="28">
        <v>29047.61</v>
      </c>
      <c r="N29" s="28">
        <v>8513.94</v>
      </c>
      <c r="O29" s="28">
        <f t="shared" si="5"/>
        <v>391527.32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34140.9</v>
      </c>
      <c r="L30" s="28">
        <v>28897.07</v>
      </c>
      <c r="M30" s="28">
        <v>0</v>
      </c>
      <c r="N30" s="28">
        <v>0</v>
      </c>
      <c r="O30" s="28">
        <f t="shared" si="5"/>
        <v>63037.97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-114372</v>
      </c>
      <c r="C32" s="28">
        <f aca="true" t="shared" si="7" ref="C32:O32">+C33+C35+C48+C49+C50+C55-C56</f>
        <v>-91340.8</v>
      </c>
      <c r="D32" s="28">
        <f t="shared" si="7"/>
        <v>-77832.8</v>
      </c>
      <c r="E32" s="28">
        <f t="shared" si="7"/>
        <v>-24361.6</v>
      </c>
      <c r="F32" s="28">
        <f t="shared" si="7"/>
        <v>-77842.4</v>
      </c>
      <c r="G32" s="28">
        <f t="shared" si="7"/>
        <v>-118899.6</v>
      </c>
      <c r="H32" s="28">
        <f t="shared" si="7"/>
        <v>-19261.6</v>
      </c>
      <c r="I32" s="28">
        <f t="shared" si="7"/>
        <v>-92474.8</v>
      </c>
      <c r="J32" s="28">
        <f t="shared" si="7"/>
        <v>-81076.4</v>
      </c>
      <c r="K32" s="28">
        <f t="shared" si="7"/>
        <v>1438174.4</v>
      </c>
      <c r="L32" s="28">
        <f t="shared" si="7"/>
        <v>1323803.6</v>
      </c>
      <c r="M32" s="28">
        <f t="shared" si="7"/>
        <v>-55526.4</v>
      </c>
      <c r="N32" s="28">
        <f t="shared" si="7"/>
        <v>-28735.2</v>
      </c>
      <c r="O32" s="28">
        <f t="shared" si="7"/>
        <v>1980254.4</v>
      </c>
    </row>
    <row r="33" spans="1:15" ht="18.75" customHeight="1">
      <c r="A33" s="26" t="s">
        <v>38</v>
      </c>
      <c r="B33" s="29">
        <f>+B34</f>
        <v>-42372</v>
      </c>
      <c r="C33" s="29">
        <f>+C34</f>
        <v>-38090.8</v>
      </c>
      <c r="D33" s="29">
        <f aca="true" t="shared" si="8" ref="D33:O33">+D34</f>
        <v>-24582.8</v>
      </c>
      <c r="E33" s="29">
        <f t="shared" si="8"/>
        <v>-8861.6</v>
      </c>
      <c r="F33" s="29">
        <f t="shared" si="8"/>
        <v>-27592.4</v>
      </c>
      <c r="G33" s="29">
        <f t="shared" si="8"/>
        <v>-55149.6</v>
      </c>
      <c r="H33" s="29">
        <f t="shared" si="8"/>
        <v>-7761.6</v>
      </c>
      <c r="I33" s="29">
        <f t="shared" si="8"/>
        <v>-59474.8</v>
      </c>
      <c r="J33" s="29">
        <f t="shared" si="8"/>
        <v>-33576.4</v>
      </c>
      <c r="K33" s="29">
        <f t="shared" si="8"/>
        <v>-22325.6</v>
      </c>
      <c r="L33" s="29">
        <f t="shared" si="8"/>
        <v>-16196.4</v>
      </c>
      <c r="M33" s="29">
        <f t="shared" si="8"/>
        <v>-24776.4</v>
      </c>
      <c r="N33" s="29">
        <f t="shared" si="8"/>
        <v>-15985.2</v>
      </c>
      <c r="O33" s="29">
        <f t="shared" si="8"/>
        <v>-376745.6000000001</v>
      </c>
    </row>
    <row r="34" spans="1:26" ht="18.75" customHeight="1">
      <c r="A34" s="27" t="s">
        <v>39</v>
      </c>
      <c r="B34" s="16">
        <f>ROUND((-B9)*$G$3,2)</f>
        <v>-42372</v>
      </c>
      <c r="C34" s="16">
        <f aca="true" t="shared" si="9" ref="C34:N34">ROUND((-C9)*$G$3,2)</f>
        <v>-38090.8</v>
      </c>
      <c r="D34" s="16">
        <f t="shared" si="9"/>
        <v>-24582.8</v>
      </c>
      <c r="E34" s="16">
        <f t="shared" si="9"/>
        <v>-8861.6</v>
      </c>
      <c r="F34" s="16">
        <f t="shared" si="9"/>
        <v>-27592.4</v>
      </c>
      <c r="G34" s="16">
        <f t="shared" si="9"/>
        <v>-55149.6</v>
      </c>
      <c r="H34" s="16">
        <f t="shared" si="9"/>
        <v>-7761.6</v>
      </c>
      <c r="I34" s="16">
        <f t="shared" si="9"/>
        <v>-59474.8</v>
      </c>
      <c r="J34" s="16">
        <f t="shared" si="9"/>
        <v>-33576.4</v>
      </c>
      <c r="K34" s="16">
        <f t="shared" si="9"/>
        <v>-22325.6</v>
      </c>
      <c r="L34" s="16">
        <f t="shared" si="9"/>
        <v>-16196.4</v>
      </c>
      <c r="M34" s="16">
        <f t="shared" si="9"/>
        <v>-24776.4</v>
      </c>
      <c r="N34" s="16">
        <f t="shared" si="9"/>
        <v>-15985.2</v>
      </c>
      <c r="O34" s="30">
        <f aca="true" t="shared" si="10" ref="O34:O56">SUM(B34:N34)</f>
        <v>-376745.6000000001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-72000</v>
      </c>
      <c r="C35" s="29">
        <f aca="true" t="shared" si="11" ref="C35:O35">SUM(C36:C46)</f>
        <v>-53250</v>
      </c>
      <c r="D35" s="29">
        <f t="shared" si="11"/>
        <v>-53250</v>
      </c>
      <c r="E35" s="29">
        <f t="shared" si="11"/>
        <v>-15500</v>
      </c>
      <c r="F35" s="29">
        <f t="shared" si="11"/>
        <v>-50250</v>
      </c>
      <c r="G35" s="29">
        <f t="shared" si="11"/>
        <v>-63750</v>
      </c>
      <c r="H35" s="29">
        <f t="shared" si="11"/>
        <v>-11500</v>
      </c>
      <c r="I35" s="29">
        <f t="shared" si="11"/>
        <v>-33000</v>
      </c>
      <c r="J35" s="29">
        <f t="shared" si="11"/>
        <v>-47500</v>
      </c>
      <c r="K35" s="29">
        <f t="shared" si="11"/>
        <v>1460500</v>
      </c>
      <c r="L35" s="29">
        <f t="shared" si="11"/>
        <v>1340000</v>
      </c>
      <c r="M35" s="29">
        <f t="shared" si="11"/>
        <v>-30750</v>
      </c>
      <c r="N35" s="29">
        <f t="shared" si="11"/>
        <v>-12750</v>
      </c>
      <c r="O35" s="29">
        <f t="shared" si="11"/>
        <v>2357000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2619000</v>
      </c>
      <c r="L41" s="31">
        <v>2394000</v>
      </c>
      <c r="M41" s="31">
        <v>0</v>
      </c>
      <c r="N41" s="31">
        <v>0</v>
      </c>
      <c r="O41" s="31">
        <f t="shared" si="10"/>
        <v>5013000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-72000</v>
      </c>
      <c r="C42" s="31">
        <v>-53250</v>
      </c>
      <c r="D42" s="31">
        <v>-53250</v>
      </c>
      <c r="E42" s="31">
        <v>-15500</v>
      </c>
      <c r="F42" s="31">
        <v>-50250</v>
      </c>
      <c r="G42" s="31">
        <v>-63750</v>
      </c>
      <c r="H42" s="31">
        <v>-11500</v>
      </c>
      <c r="I42" s="31">
        <v>-33000</v>
      </c>
      <c r="J42" s="31">
        <v>-47500</v>
      </c>
      <c r="K42" s="31">
        <v>-1158500</v>
      </c>
      <c r="L42" s="31">
        <v>-1054000</v>
      </c>
      <c r="M42" s="31">
        <v>-30750</v>
      </c>
      <c r="N42" s="31">
        <v>-12750</v>
      </c>
      <c r="O42" s="31">
        <f t="shared" si="10"/>
        <v>-2656000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1444026.74</v>
      </c>
      <c r="C54" s="34">
        <f aca="true" t="shared" si="13" ref="C54:N54">+C20+C32</f>
        <v>1012145.1200000001</v>
      </c>
      <c r="D54" s="34">
        <f t="shared" si="13"/>
        <v>831271.76</v>
      </c>
      <c r="E54" s="34">
        <f t="shared" si="13"/>
        <v>280422.0199999999</v>
      </c>
      <c r="F54" s="34">
        <f t="shared" si="13"/>
        <v>990590.1900000001</v>
      </c>
      <c r="G54" s="34">
        <f t="shared" si="13"/>
        <v>1400228.0599999998</v>
      </c>
      <c r="H54" s="34">
        <f t="shared" si="13"/>
        <v>271406.51000000007</v>
      </c>
      <c r="I54" s="34">
        <f t="shared" si="13"/>
        <v>1060254.9099999997</v>
      </c>
      <c r="J54" s="34">
        <f t="shared" si="13"/>
        <v>899193.4899999999</v>
      </c>
      <c r="K54" s="34">
        <f t="shared" si="13"/>
        <v>2761845.7399999998</v>
      </c>
      <c r="L54" s="34">
        <f t="shared" si="13"/>
        <v>2483003.3600000003</v>
      </c>
      <c r="M54" s="34">
        <f t="shared" si="13"/>
        <v>609460.4600000001</v>
      </c>
      <c r="N54" s="34">
        <f t="shared" si="13"/>
        <v>322603.2</v>
      </c>
      <c r="O54" s="34">
        <f>SUM(B54:N54)</f>
        <v>14366451.559999999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1444026.73</v>
      </c>
      <c r="C60" s="42">
        <f t="shared" si="14"/>
        <v>1012145.13</v>
      </c>
      <c r="D60" s="42">
        <f t="shared" si="14"/>
        <v>831271.75</v>
      </c>
      <c r="E60" s="42">
        <f t="shared" si="14"/>
        <v>280422.02</v>
      </c>
      <c r="F60" s="42">
        <f t="shared" si="14"/>
        <v>990590.19</v>
      </c>
      <c r="G60" s="42">
        <f t="shared" si="14"/>
        <v>1400228.06</v>
      </c>
      <c r="H60" s="42">
        <f t="shared" si="14"/>
        <v>271406.5</v>
      </c>
      <c r="I60" s="42">
        <f t="shared" si="14"/>
        <v>1060254.91</v>
      </c>
      <c r="J60" s="42">
        <f t="shared" si="14"/>
        <v>899193.49</v>
      </c>
      <c r="K60" s="42">
        <f t="shared" si="14"/>
        <v>2761845.73</v>
      </c>
      <c r="L60" s="42">
        <f t="shared" si="14"/>
        <v>2483003.36</v>
      </c>
      <c r="M60" s="42">
        <f t="shared" si="14"/>
        <v>609460.47</v>
      </c>
      <c r="N60" s="42">
        <f t="shared" si="14"/>
        <v>322603.21</v>
      </c>
      <c r="O60" s="34">
        <f t="shared" si="14"/>
        <v>14366451.550000003</v>
      </c>
      <c r="Q60"/>
    </row>
    <row r="61" spans="1:18" ht="18.75" customHeight="1">
      <c r="A61" s="26" t="s">
        <v>54</v>
      </c>
      <c r="B61" s="42">
        <v>1181056.61</v>
      </c>
      <c r="C61" s="42">
        <v>718670.26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1899726.87</v>
      </c>
      <c r="P61"/>
      <c r="Q61"/>
      <c r="R61" s="41"/>
    </row>
    <row r="62" spans="1:16" ht="18.75" customHeight="1">
      <c r="A62" s="26" t="s">
        <v>55</v>
      </c>
      <c r="B62" s="42">
        <v>262970.12</v>
      </c>
      <c r="C62" s="42">
        <v>293474.87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556444.99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831271.75</v>
      </c>
      <c r="E63" s="43">
        <v>0</v>
      </c>
      <c r="F63" s="43">
        <v>0</v>
      </c>
      <c r="G63" s="43">
        <v>0</v>
      </c>
      <c r="H63" s="42">
        <v>271406.5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1102678.25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280422.02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280422.02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990590.19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990590.19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1400228.06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1400228.06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1060254.91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1060254.91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899193.49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899193.49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2761845.73</v>
      </c>
      <c r="L69" s="29">
        <v>2483003.36</v>
      </c>
      <c r="M69" s="43">
        <v>0</v>
      </c>
      <c r="N69" s="43">
        <v>0</v>
      </c>
      <c r="O69" s="34">
        <f t="shared" si="15"/>
        <v>5244849.09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609460.47</v>
      </c>
      <c r="N70" s="43">
        <v>0</v>
      </c>
      <c r="O70" s="34">
        <f t="shared" si="15"/>
        <v>609460.47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322603.21</v>
      </c>
      <c r="O71" s="46">
        <f t="shared" si="15"/>
        <v>322603.21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2023-11-22T20:53:18Z</dcterms:modified>
  <cp:category/>
  <cp:version/>
  <cp:contentType/>
  <cp:contentStatus/>
</cp:coreProperties>
</file>