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<sst xmlns="http://schemas.openxmlformats.org/spreadsheetml/2006/main" count="89" uniqueCount="86">
  <si>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</si>
  <si>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</si>
  <si>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</si>
  <si>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</si>
  <si>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</si>
  <si>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</si>
  <si>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</si>
  <si>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</si>
  <si>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</si>
  <si>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</si>
  <si>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</si>
  <si>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</si>
  <si>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</si>
  <si>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</si>
  <si>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</si>
  <si>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</si>
  <si>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</si>
  <si>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</si>
  <si>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</si>
  <si>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</si>
  <si>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</si>
  <si>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</si>
  <si>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</si>
  <si>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</si>
  <si>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</si>
  <si>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</si>
  <si>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</si>
  <si>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</si>
  <si>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</si>
  <si>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</si>
  <si>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</si>
  <si>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</si>
  <si>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</si>
  <si>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</si>
  <si>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</si>
  <si>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</si>
  <si>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</si>
  <si>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</si>
  <si>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</si>
  <si>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</si>
  <si>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</si>
  <si>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</si>
  <si>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</si>
  <si>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</si>
  <si>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</si>
  <si>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</si>
  <si>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</si>
  <si>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</si>
  <si>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</si>
  <si>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</si>
  <si>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</si>
  <si>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</si>
  <si>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</si>
  <si>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</si>
  <si>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</si>
  <si>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</si>
  <si>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</si>
  <si>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</si>
  <si>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</si>
  <si>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</si>
  <si>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</si>
  <si>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</si>
  <si>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</si>
  <si>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</si>
  <si>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</si>
  <si>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</si>
  <si>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</si>
  <si>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</si>
  <si>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</si>
  <si>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</si>
  <si>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</si>
  <si>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</si>
  <si>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</si>
  <si>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</si>
  <si>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</si>
  <si>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</si>
  <si>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</si>
  <si>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</si>
  <si>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</si>
  <si>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</si>
  <si>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</si>
  <si>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</si>
  <si>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</si>
  <si>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</si>
  <si>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12/11/23 - VENCIMENTO 21/11/23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</si>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</sst>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K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20" sqref="O20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44879</v>
      </c>
      <c r="C7" s="9">
        <f t="shared" si="0"/>
        <v>29987</v>
      </c>
      <c r="D7" s="9">
        <f t="shared" si="0"/>
        <v>33066</v>
      </c>
      <c r="E7" s="9">
        <f t="shared" si="0"/>
        <v>7637</v>
      </c>
      <c r="F7" s="9">
        <f t="shared" si="0"/>
        <v>26536</v>
      </c>
      <c r="G7" s="9">
        <f t="shared" si="0"/>
        <v>39482</v>
      </c>
      <c r="H7" s="9">
        <f t="shared" si="0"/>
        <v>5693</v>
      </c>
      <c r="I7" s="9">
        <f t="shared" si="0"/>
        <v>27264</v>
      </c>
      <c r="J7" s="9">
        <f t="shared" si="0"/>
        <v>26144</v>
      </c>
      <c r="K7" s="9">
        <f t="shared" si="0"/>
        <v>42172</v>
      </c>
      <c r="L7" s="9">
        <f t="shared" si="0"/>
        <v>32780</v>
      </c>
      <c r="M7" s="9">
        <f t="shared" si="0"/>
        <v>13797</v>
      </c>
      <c r="N7" s="9">
        <f t="shared" si="0"/>
        <v>8573</v>
      </c>
      <c r="O7" s="9">
        <f t="shared" si="0"/>
        <v>338010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1407</v>
      </c>
      <c r="C8" s="11">
        <f t="shared" si="1"/>
        <v>1233</v>
      </c>
      <c r="D8" s="11">
        <f t="shared" si="1"/>
        <v>993</v>
      </c>
      <c r="E8" s="11">
        <f t="shared" si="1"/>
        <v>230</v>
      </c>
      <c r="F8" s="11">
        <f t="shared" si="1"/>
        <v>922</v>
      </c>
      <c r="G8" s="11">
        <f t="shared" si="1"/>
        <v>1865</v>
      </c>
      <c r="H8" s="11">
        <f t="shared" si="1"/>
        <v>253</v>
      </c>
      <c r="I8" s="11">
        <f t="shared" si="1"/>
        <v>1763</v>
      </c>
      <c r="J8" s="11">
        <f t="shared" si="1"/>
        <v>1217</v>
      </c>
      <c r="K8" s="11">
        <f t="shared" si="1"/>
        <v>575</v>
      </c>
      <c r="L8" s="11">
        <f t="shared" si="1"/>
        <v>453</v>
      </c>
      <c r="M8" s="11">
        <f t="shared" si="1"/>
        <v>664</v>
      </c>
      <c r="N8" s="11">
        <f t="shared" si="1"/>
        <v>386</v>
      </c>
      <c r="O8" s="11">
        <f t="shared" si="1"/>
        <v>11961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1407</v>
      </c>
      <c r="C9" s="11">
        <v>1233</v>
      </c>
      <c r="D9" s="11">
        <v>993</v>
      </c>
      <c r="E9" s="11">
        <v>230</v>
      </c>
      <c r="F9" s="11">
        <v>922</v>
      </c>
      <c r="G9" s="11">
        <v>1865</v>
      </c>
      <c r="H9" s="11">
        <v>253</v>
      </c>
      <c r="I9" s="11">
        <v>1763</v>
      </c>
      <c r="J9" s="11">
        <v>1217</v>
      </c>
      <c r="K9" s="11">
        <v>575</v>
      </c>
      <c r="L9" s="11">
        <v>452</v>
      </c>
      <c r="M9" s="11">
        <v>664</v>
      </c>
      <c r="N9" s="11">
        <v>383</v>
      </c>
      <c r="O9" s="11">
        <f>SUM(B9:N9)</f>
        <v>11957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3</v>
      </c>
      <c r="O10" s="11">
        <f>SUM(B10:N10)</f>
        <v>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43472</v>
      </c>
      <c r="C11" s="13">
        <v>28754</v>
      </c>
      <c r="D11" s="13">
        <v>32073</v>
      </c>
      <c r="E11" s="13">
        <v>7407</v>
      </c>
      <c r="F11" s="13">
        <v>25614</v>
      </c>
      <c r="G11" s="13">
        <v>37617</v>
      </c>
      <c r="H11" s="13">
        <v>5440</v>
      </c>
      <c r="I11" s="13">
        <v>25501</v>
      </c>
      <c r="J11" s="13">
        <v>24927</v>
      </c>
      <c r="K11" s="13">
        <v>41597</v>
      </c>
      <c r="L11" s="13">
        <v>32327</v>
      </c>
      <c r="M11" s="13">
        <v>13133</v>
      </c>
      <c r="N11" s="13">
        <v>8187</v>
      </c>
      <c r="O11" s="11">
        <f>SUM(B11:N11)</f>
        <v>326049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3512</v>
      </c>
      <c r="C12" s="13">
        <v>2984</v>
      </c>
      <c r="D12" s="13">
        <v>2493</v>
      </c>
      <c r="E12" s="13">
        <v>758</v>
      </c>
      <c r="F12" s="13">
        <v>2557</v>
      </c>
      <c r="G12" s="13">
        <v>3894</v>
      </c>
      <c r="H12" s="13">
        <v>648</v>
      </c>
      <c r="I12" s="13">
        <v>2556</v>
      </c>
      <c r="J12" s="13">
        <v>2505</v>
      </c>
      <c r="K12" s="13">
        <v>2784</v>
      </c>
      <c r="L12" s="13">
        <v>2262</v>
      </c>
      <c r="M12" s="13">
        <v>715</v>
      </c>
      <c r="N12" s="13">
        <v>390</v>
      </c>
      <c r="O12" s="11">
        <f>SUM(B12:N12)</f>
        <v>28058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39960</v>
      </c>
      <c r="C13" s="15">
        <f t="shared" si="2"/>
        <v>25770</v>
      </c>
      <c r="D13" s="15">
        <f t="shared" si="2"/>
        <v>29580</v>
      </c>
      <c r="E13" s="15">
        <f t="shared" si="2"/>
        <v>6649</v>
      </c>
      <c r="F13" s="15">
        <f t="shared" si="2"/>
        <v>23057</v>
      </c>
      <c r="G13" s="15">
        <f t="shared" si="2"/>
        <v>33723</v>
      </c>
      <c r="H13" s="15">
        <f t="shared" si="2"/>
        <v>4792</v>
      </c>
      <c r="I13" s="15">
        <f t="shared" si="2"/>
        <v>22945</v>
      </c>
      <c r="J13" s="15">
        <f t="shared" si="2"/>
        <v>22422</v>
      </c>
      <c r="K13" s="15">
        <f t="shared" si="2"/>
        <v>38813</v>
      </c>
      <c r="L13" s="15">
        <f t="shared" si="2"/>
        <v>30065</v>
      </c>
      <c r="M13" s="15">
        <f t="shared" si="2"/>
        <v>12418</v>
      </c>
      <c r="N13" s="15">
        <f t="shared" si="2"/>
        <v>7797</v>
      </c>
      <c r="O13" s="11">
        <f>SUM(B13:N13)</f>
        <v>297991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1.195804862431453</v>
      </c>
      <c r="C18" s="19">
        <v>1.292775976752902</v>
      </c>
      <c r="D18" s="19">
        <v>1.392863143453298</v>
      </c>
      <c r="E18" s="19">
        <v>0.864190074123613</v>
      </c>
      <c r="F18" s="19">
        <v>1.283430315994829</v>
      </c>
      <c r="G18" s="19">
        <v>1.407019365579891</v>
      </c>
      <c r="H18" s="19">
        <v>1.441312050356548</v>
      </c>
      <c r="I18" s="19">
        <v>1.209019055076441</v>
      </c>
      <c r="J18" s="19">
        <v>1.304290299841989</v>
      </c>
      <c r="K18" s="19">
        <v>1.174659207040576</v>
      </c>
      <c r="L18" s="19">
        <v>1.224495085241827</v>
      </c>
      <c r="M18" s="19">
        <v>1.212772043540957</v>
      </c>
      <c r="N18" s="19">
        <v>1.053159764614801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252129.77000000002</v>
      </c>
      <c r="C20" s="24">
        <f aca="true" t="shared" si="3" ref="C20:O20">SUM(C21:C31)</f>
        <v>171098.23</v>
      </c>
      <c r="D20" s="24">
        <f t="shared" si="3"/>
        <v>159856.28999999998</v>
      </c>
      <c r="E20" s="24">
        <f t="shared" si="3"/>
        <v>47910.75</v>
      </c>
      <c r="F20" s="24">
        <f t="shared" si="3"/>
        <v>157450.21000000002</v>
      </c>
      <c r="G20" s="24">
        <f t="shared" si="3"/>
        <v>219740.35999999996</v>
      </c>
      <c r="H20" s="24">
        <f t="shared" si="3"/>
        <v>60034.759999999995</v>
      </c>
      <c r="I20" s="24">
        <f t="shared" si="3"/>
        <v>173797.97</v>
      </c>
      <c r="J20" s="24">
        <f t="shared" si="3"/>
        <v>150045.55</v>
      </c>
      <c r="K20" s="24">
        <f t="shared" si="3"/>
        <v>256408.88</v>
      </c>
      <c r="L20" s="24">
        <f t="shared" si="3"/>
        <v>233311.22999999998</v>
      </c>
      <c r="M20" s="24">
        <f t="shared" si="3"/>
        <v>109400.55000000002</v>
      </c>
      <c r="N20" s="24">
        <f t="shared" si="3"/>
        <v>49858.42</v>
      </c>
      <c r="O20" s="24">
        <f>SUM(O21:O30)</f>
        <v>2041042.9700000002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132482.81</v>
      </c>
      <c r="C21" s="28">
        <f aca="true" t="shared" si="4" ref="C21:N21">ROUND((C15+C16)*C7,2)</f>
        <v>91448.36</v>
      </c>
      <c r="D21" s="28">
        <f t="shared" si="4"/>
        <v>88435.02</v>
      </c>
      <c r="E21" s="28">
        <f t="shared" si="4"/>
        <v>34893.45</v>
      </c>
      <c r="F21" s="28">
        <f t="shared" si="4"/>
        <v>82258.95</v>
      </c>
      <c r="G21" s="28">
        <f t="shared" si="4"/>
        <v>100702.79</v>
      </c>
      <c r="H21" s="28">
        <f t="shared" si="4"/>
        <v>19496.25</v>
      </c>
      <c r="I21" s="28">
        <f t="shared" si="4"/>
        <v>82558.12</v>
      </c>
      <c r="J21" s="28">
        <f t="shared" si="4"/>
        <v>79626.78</v>
      </c>
      <c r="K21" s="28">
        <f t="shared" si="4"/>
        <v>121408.97</v>
      </c>
      <c r="L21" s="28">
        <f t="shared" si="4"/>
        <v>107452.84</v>
      </c>
      <c r="M21" s="28">
        <f t="shared" si="4"/>
        <v>52187.15</v>
      </c>
      <c r="N21" s="28">
        <f t="shared" si="4"/>
        <v>29291.37</v>
      </c>
      <c r="O21" s="28">
        <f aca="true" t="shared" si="5" ref="O21:O30">SUM(B21:N21)</f>
        <v>1022242.86</v>
      </c>
    </row>
    <row r="22" spans="1:23" ht="18.75" customHeight="1">
      <c r="A22" s="26" t="s">
        <v>33</v>
      </c>
      <c r="B22" s="28">
        <f>IF(B18&lt;&gt;0,ROUND((B18-1)*B21,2),0)</f>
        <v>25940.78</v>
      </c>
      <c r="C22" s="28">
        <f aca="true" t="shared" si="6" ref="C22:N22">IF(C18&lt;&gt;0,ROUND((C18-1)*C21,2),0)</f>
        <v>26773.88</v>
      </c>
      <c r="D22" s="28">
        <f t="shared" si="6"/>
        <v>34742.86</v>
      </c>
      <c r="E22" s="28">
        <f t="shared" si="6"/>
        <v>-4738.88</v>
      </c>
      <c r="F22" s="28">
        <f t="shared" si="6"/>
        <v>23314.68</v>
      </c>
      <c r="G22" s="28">
        <f t="shared" si="6"/>
        <v>40987.99</v>
      </c>
      <c r="H22" s="28">
        <f t="shared" si="6"/>
        <v>8603.93</v>
      </c>
      <c r="I22" s="28">
        <f t="shared" si="6"/>
        <v>17256.22</v>
      </c>
      <c r="J22" s="28">
        <f t="shared" si="6"/>
        <v>24229.66</v>
      </c>
      <c r="K22" s="28">
        <f t="shared" si="6"/>
        <v>21205.19</v>
      </c>
      <c r="L22" s="28">
        <f t="shared" si="6"/>
        <v>24122.63</v>
      </c>
      <c r="M22" s="28">
        <f t="shared" si="6"/>
        <v>11103.97</v>
      </c>
      <c r="N22" s="28">
        <f t="shared" si="6"/>
        <v>1557.12</v>
      </c>
      <c r="O22" s="28">
        <f t="shared" si="5"/>
        <v>255100.03</v>
      </c>
      <c r="W22" s="51"/>
    </row>
    <row r="23" spans="1:15" ht="18.75" customHeight="1">
      <c r="A23" s="26" t="s">
        <v>34</v>
      </c>
      <c r="B23" s="28">
        <v>27363.92</v>
      </c>
      <c r="C23" s="28">
        <v>23160.57</v>
      </c>
      <c r="D23" s="28">
        <v>17077.47</v>
      </c>
      <c r="E23" s="28">
        <v>6447.73</v>
      </c>
      <c r="F23" s="28">
        <v>20691.39</v>
      </c>
      <c r="G23" s="28">
        <v>31811.24</v>
      </c>
      <c r="H23" s="28">
        <v>4796</v>
      </c>
      <c r="I23" s="28">
        <v>26524.94</v>
      </c>
      <c r="J23" s="28">
        <v>15948.68</v>
      </c>
      <c r="K23" s="28">
        <v>32859.04</v>
      </c>
      <c r="L23" s="28">
        <v>25698.28</v>
      </c>
      <c r="M23" s="28">
        <v>14085.36</v>
      </c>
      <c r="N23" s="28">
        <v>8066.47</v>
      </c>
      <c r="O23" s="28">
        <f t="shared" si="5"/>
        <v>254531.09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1198.65</v>
      </c>
      <c r="C26" s="28">
        <v>917.28</v>
      </c>
      <c r="D26" s="28">
        <v>897.58</v>
      </c>
      <c r="E26" s="28">
        <v>241.98</v>
      </c>
      <c r="F26" s="28">
        <v>810.36</v>
      </c>
      <c r="G26" s="28">
        <v>1108.61</v>
      </c>
      <c r="H26" s="28">
        <v>219.47</v>
      </c>
      <c r="I26" s="28">
        <v>821.61</v>
      </c>
      <c r="J26" s="28">
        <v>768.15</v>
      </c>
      <c r="K26" s="28">
        <v>1342.16</v>
      </c>
      <c r="L26" s="28">
        <v>1198.65</v>
      </c>
      <c r="M26" s="28">
        <v>500.85</v>
      </c>
      <c r="N26" s="28">
        <v>261.7</v>
      </c>
      <c r="O26" s="28">
        <f t="shared" si="5"/>
        <v>10287.050000000001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767.71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677.57</v>
      </c>
      <c r="K27" s="28">
        <v>877.57</v>
      </c>
      <c r="L27" s="28">
        <v>778.99</v>
      </c>
      <c r="M27" s="28">
        <v>440.92</v>
      </c>
      <c r="N27" s="28">
        <v>231.02</v>
      </c>
      <c r="O27" s="28">
        <f t="shared" si="5"/>
        <v>8157.549999999999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59973.46</v>
      </c>
      <c r="C29" s="28">
        <v>24014.26</v>
      </c>
      <c r="D29" s="28">
        <v>15886.92</v>
      </c>
      <c r="E29" s="28">
        <v>8935.82</v>
      </c>
      <c r="F29" s="28">
        <v>27552.18</v>
      </c>
      <c r="G29" s="28">
        <v>41962.15</v>
      </c>
      <c r="H29" s="28">
        <v>24842.19</v>
      </c>
      <c r="I29" s="28">
        <v>41933.63</v>
      </c>
      <c r="J29" s="28">
        <v>26647.01</v>
      </c>
      <c r="K29" s="28">
        <v>41139.43</v>
      </c>
      <c r="L29" s="28">
        <v>41078.72</v>
      </c>
      <c r="M29" s="28">
        <v>29047.61</v>
      </c>
      <c r="N29" s="28">
        <v>8513.94</v>
      </c>
      <c r="O29" s="28">
        <f t="shared" si="5"/>
        <v>391527.32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35344.07</v>
      </c>
      <c r="L30" s="28">
        <v>30788.75</v>
      </c>
      <c r="M30" s="28">
        <v>0</v>
      </c>
      <c r="N30" s="28">
        <v>0</v>
      </c>
      <c r="O30" s="28">
        <f t="shared" si="5"/>
        <v>66132.82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281809.2</v>
      </c>
      <c r="C32" s="28">
        <f aca="true" t="shared" si="7" ref="C32:O32">+C33+C35+C48+C49+C50+C55-C56</f>
        <v>207574.8</v>
      </c>
      <c r="D32" s="28">
        <f t="shared" si="7"/>
        <v>208630.8</v>
      </c>
      <c r="E32" s="28">
        <f t="shared" si="7"/>
        <v>60988</v>
      </c>
      <c r="F32" s="28">
        <f t="shared" si="7"/>
        <v>196943.2</v>
      </c>
      <c r="G32" s="28">
        <f t="shared" si="7"/>
        <v>246794</v>
      </c>
      <c r="H32" s="28">
        <f t="shared" si="7"/>
        <v>44886.8</v>
      </c>
      <c r="I32" s="28">
        <f t="shared" si="7"/>
        <v>124242.8</v>
      </c>
      <c r="J32" s="28">
        <f t="shared" si="7"/>
        <v>184645.2</v>
      </c>
      <c r="K32" s="28">
        <f t="shared" si="7"/>
        <v>-129530</v>
      </c>
      <c r="L32" s="28">
        <f t="shared" si="7"/>
        <v>-114988.8</v>
      </c>
      <c r="M32" s="28">
        <f t="shared" si="7"/>
        <v>120078.4</v>
      </c>
      <c r="N32" s="28">
        <f t="shared" si="7"/>
        <v>49314.8</v>
      </c>
      <c r="O32" s="28">
        <f t="shared" si="7"/>
        <v>1481389.2</v>
      </c>
    </row>
    <row r="33" spans="1:15" ht="18.75" customHeight="1">
      <c r="A33" s="26" t="s">
        <v>38</v>
      </c>
      <c r="B33" s="29">
        <f>+B34</f>
        <v>-6190.8</v>
      </c>
      <c r="C33" s="29">
        <f>+C34</f>
        <v>-5425.2</v>
      </c>
      <c r="D33" s="29">
        <f aca="true" t="shared" si="8" ref="D33:O33">+D34</f>
        <v>-4369.2</v>
      </c>
      <c r="E33" s="29">
        <f t="shared" si="8"/>
        <v>-1012</v>
      </c>
      <c r="F33" s="29">
        <f t="shared" si="8"/>
        <v>-4056.8</v>
      </c>
      <c r="G33" s="29">
        <f t="shared" si="8"/>
        <v>-8206</v>
      </c>
      <c r="H33" s="29">
        <f t="shared" si="8"/>
        <v>-1113.2</v>
      </c>
      <c r="I33" s="29">
        <f t="shared" si="8"/>
        <v>-7757.2</v>
      </c>
      <c r="J33" s="29">
        <f t="shared" si="8"/>
        <v>-5354.8</v>
      </c>
      <c r="K33" s="29">
        <f t="shared" si="8"/>
        <v>-2530</v>
      </c>
      <c r="L33" s="29">
        <f t="shared" si="8"/>
        <v>-1988.8</v>
      </c>
      <c r="M33" s="29">
        <f t="shared" si="8"/>
        <v>-2921.6</v>
      </c>
      <c r="N33" s="29">
        <f t="shared" si="8"/>
        <v>-1685.2</v>
      </c>
      <c r="O33" s="29">
        <f t="shared" si="8"/>
        <v>-52610.8</v>
      </c>
    </row>
    <row r="34" spans="1:26" ht="18.75" customHeight="1">
      <c r="A34" s="27" t="s">
        <v>39</v>
      </c>
      <c r="B34" s="16">
        <f>ROUND((-B9)*$G$3,2)</f>
        <v>-6190.8</v>
      </c>
      <c r="C34" s="16">
        <f aca="true" t="shared" si="9" ref="C34:N34">ROUND((-C9)*$G$3,2)</f>
        <v>-5425.2</v>
      </c>
      <c r="D34" s="16">
        <f t="shared" si="9"/>
        <v>-4369.2</v>
      </c>
      <c r="E34" s="16">
        <f t="shared" si="9"/>
        <v>-1012</v>
      </c>
      <c r="F34" s="16">
        <f t="shared" si="9"/>
        <v>-4056.8</v>
      </c>
      <c r="G34" s="16">
        <f t="shared" si="9"/>
        <v>-8206</v>
      </c>
      <c r="H34" s="16">
        <f t="shared" si="9"/>
        <v>-1113.2</v>
      </c>
      <c r="I34" s="16">
        <f t="shared" si="9"/>
        <v>-7757.2</v>
      </c>
      <c r="J34" s="16">
        <f t="shared" si="9"/>
        <v>-5354.8</v>
      </c>
      <c r="K34" s="16">
        <f t="shared" si="9"/>
        <v>-2530</v>
      </c>
      <c r="L34" s="16">
        <f t="shared" si="9"/>
        <v>-1988.8</v>
      </c>
      <c r="M34" s="16">
        <f t="shared" si="9"/>
        <v>-2921.6</v>
      </c>
      <c r="N34" s="16">
        <f t="shared" si="9"/>
        <v>-1685.2</v>
      </c>
      <c r="O34" s="30">
        <f aca="true" t="shared" si="10" ref="O34:O56">SUM(B34:N34)</f>
        <v>-52610.8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288000</v>
      </c>
      <c r="C35" s="29">
        <f aca="true" t="shared" si="11" ref="C35:O35">SUM(C36:C46)</f>
        <v>213000</v>
      </c>
      <c r="D35" s="29">
        <f t="shared" si="11"/>
        <v>213000</v>
      </c>
      <c r="E35" s="29">
        <f t="shared" si="11"/>
        <v>62000</v>
      </c>
      <c r="F35" s="29">
        <f t="shared" si="11"/>
        <v>201000</v>
      </c>
      <c r="G35" s="29">
        <f t="shared" si="11"/>
        <v>255000</v>
      </c>
      <c r="H35" s="29">
        <f t="shared" si="11"/>
        <v>46000</v>
      </c>
      <c r="I35" s="29">
        <f t="shared" si="11"/>
        <v>132000</v>
      </c>
      <c r="J35" s="29">
        <f t="shared" si="11"/>
        <v>190000</v>
      </c>
      <c r="K35" s="29">
        <f t="shared" si="11"/>
        <v>-127000</v>
      </c>
      <c r="L35" s="29">
        <f t="shared" si="11"/>
        <v>-113000</v>
      </c>
      <c r="M35" s="29">
        <f t="shared" si="11"/>
        <v>123000</v>
      </c>
      <c r="N35" s="29">
        <f t="shared" si="11"/>
        <v>51000</v>
      </c>
      <c r="O35" s="29">
        <f t="shared" si="11"/>
        <v>1534000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288000</v>
      </c>
      <c r="C41" s="31">
        <v>213000</v>
      </c>
      <c r="D41" s="31">
        <v>213000</v>
      </c>
      <c r="E41" s="31">
        <v>62000</v>
      </c>
      <c r="F41" s="31">
        <v>201000</v>
      </c>
      <c r="G41" s="31">
        <v>255000</v>
      </c>
      <c r="H41" s="31">
        <v>46000</v>
      </c>
      <c r="I41" s="31">
        <v>132000</v>
      </c>
      <c r="J41" s="31">
        <v>190000</v>
      </c>
      <c r="K41" s="31">
        <v>278000</v>
      </c>
      <c r="L41" s="31">
        <v>256000</v>
      </c>
      <c r="M41" s="31">
        <v>123000</v>
      </c>
      <c r="N41" s="31">
        <v>51000</v>
      </c>
      <c r="O41" s="31">
        <f t="shared" si="10"/>
        <v>2308000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-405000</v>
      </c>
      <c r="L42" s="31">
        <v>-369000</v>
      </c>
      <c r="M42" s="31">
        <v>0</v>
      </c>
      <c r="N42" s="31">
        <v>0</v>
      </c>
      <c r="O42" s="31">
        <f t="shared" si="10"/>
        <v>-774000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533938.97</v>
      </c>
      <c r="C54" s="34">
        <f aca="true" t="shared" si="13" ref="C54:N54">+C20+C32</f>
        <v>378673.03</v>
      </c>
      <c r="D54" s="34">
        <f t="shared" si="13"/>
        <v>368487.08999999997</v>
      </c>
      <c r="E54" s="34">
        <f t="shared" si="13"/>
        <v>108898.75</v>
      </c>
      <c r="F54" s="34">
        <f t="shared" si="13"/>
        <v>354393.41000000003</v>
      </c>
      <c r="G54" s="34">
        <f t="shared" si="13"/>
        <v>466534.36</v>
      </c>
      <c r="H54" s="34">
        <f t="shared" si="13"/>
        <v>104921.56</v>
      </c>
      <c r="I54" s="34">
        <f t="shared" si="13"/>
        <v>298040.77</v>
      </c>
      <c r="J54" s="34">
        <f t="shared" si="13"/>
        <v>334690.75</v>
      </c>
      <c r="K54" s="34">
        <f t="shared" si="13"/>
        <v>126878.88</v>
      </c>
      <c r="L54" s="34">
        <f t="shared" si="13"/>
        <v>118322.42999999998</v>
      </c>
      <c r="M54" s="34">
        <f t="shared" si="13"/>
        <v>229478.95</v>
      </c>
      <c r="N54" s="34">
        <f t="shared" si="13"/>
        <v>99173.22</v>
      </c>
      <c r="O54" s="34">
        <f>SUM(B54:N54)</f>
        <v>3522432.1700000004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533938.96</v>
      </c>
      <c r="C60" s="42">
        <f t="shared" si="14"/>
        <v>378673.03</v>
      </c>
      <c r="D60" s="42">
        <f t="shared" si="14"/>
        <v>368487.09</v>
      </c>
      <c r="E60" s="42">
        <f t="shared" si="14"/>
        <v>108898.76</v>
      </c>
      <c r="F60" s="42">
        <f t="shared" si="14"/>
        <v>354393.41</v>
      </c>
      <c r="G60" s="42">
        <f t="shared" si="14"/>
        <v>466534.35</v>
      </c>
      <c r="H60" s="42">
        <f t="shared" si="14"/>
        <v>104921.56</v>
      </c>
      <c r="I60" s="42">
        <f t="shared" si="14"/>
        <v>298040.77</v>
      </c>
      <c r="J60" s="42">
        <f t="shared" si="14"/>
        <v>334690.75</v>
      </c>
      <c r="K60" s="42">
        <f t="shared" si="14"/>
        <v>126878.89</v>
      </c>
      <c r="L60" s="42">
        <f t="shared" si="14"/>
        <v>118322.43</v>
      </c>
      <c r="M60" s="42">
        <f t="shared" si="14"/>
        <v>229478.95</v>
      </c>
      <c r="N60" s="42">
        <f t="shared" si="14"/>
        <v>99173.22</v>
      </c>
      <c r="O60" s="34">
        <f t="shared" si="14"/>
        <v>3522432.1700000004</v>
      </c>
      <c r="Q60"/>
    </row>
    <row r="61" spans="1:18" ht="18.75" customHeight="1">
      <c r="A61" s="26" t="s">
        <v>54</v>
      </c>
      <c r="B61" s="42">
        <v>443885.51</v>
      </c>
      <c r="C61" s="42">
        <v>273339.38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717224.89</v>
      </c>
      <c r="P61"/>
      <c r="Q61"/>
      <c r="R61" s="41"/>
    </row>
    <row r="62" spans="1:16" ht="18.75" customHeight="1">
      <c r="A62" s="26" t="s">
        <v>55</v>
      </c>
      <c r="B62" s="42">
        <v>90053.45</v>
      </c>
      <c r="C62" s="42">
        <v>105333.65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195387.09999999998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368487.09</v>
      </c>
      <c r="E63" s="43">
        <v>0</v>
      </c>
      <c r="F63" s="43">
        <v>0</v>
      </c>
      <c r="G63" s="43">
        <v>0</v>
      </c>
      <c r="H63" s="42">
        <v>104921.56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473408.65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108898.76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108898.76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354393.41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354393.41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466534.35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466534.35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298040.77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298040.77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334690.75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334690.75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126878.89</v>
      </c>
      <c r="L69" s="29">
        <v>118322.43</v>
      </c>
      <c r="M69" s="43">
        <v>0</v>
      </c>
      <c r="N69" s="43">
        <v>0</v>
      </c>
      <c r="O69" s="34">
        <f t="shared" si="15"/>
        <v>245201.32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229478.95</v>
      </c>
      <c r="N70" s="43">
        <v>0</v>
      </c>
      <c r="O70" s="34">
        <f t="shared" si="15"/>
        <v>229478.95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99173.22</v>
      </c>
      <c r="O71" s="46">
        <f t="shared" si="15"/>
        <v>99173.22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2023-11-23T20:23:02Z</dcterms:modified>
  <cp:category/>
  <cp:version/>
  <cp:contentType/>
  <cp:contentStatus/>
</cp:coreProperties>
</file>