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<sst xmlns="http://schemas.openxmlformats.org/spreadsheetml/2006/main" count="90" uniqueCount="87">
  <si>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</si>
  <si>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</si>
  <si>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</si>
  <si>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</si>
  <si>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</si>
  <si>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</si>
  <si>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</si>
  <si>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</si>
  <si>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</si>
  <si>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</si>
  <si>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</si>
  <si>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</si>
  <si>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</si>
  <si>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</si>
  <si>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</si>
  <si>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</si>
  <si>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</si>
  <si>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</si>
  <si>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</si>
  <si>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</si>
  <si>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</si>
  <si>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</si>
  <si>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</si>
  <si>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</si>
  <si>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</si>
  <si>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</si>
  <si>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</si>
  <si>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</si>
  <si>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</si>
  <si>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</si>
  <si>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</si>
  <si>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</si>
  <si>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</si>
  <si>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</si>
  <si>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</si>
  <si>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</si>
  <si>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</si>
  <si>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</si>
  <si>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</si>
  <si>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</si>
  <si>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</si>
  <si>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</si>
  <si>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</si>
  <si>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</si>
  <si>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</si>
  <si>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</si>
  <si>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</si>
  <si>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</si>
  <si>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</si>
  <si>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</si>
  <si>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</si>
  <si>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</si>
  <si>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</si>
  <si>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</si>
  <si>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</si>
  <si>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</si>
  <si>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</si>
  <si>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</si>
  <si>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</si>
  <si>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</si>
  <si>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</si>
  <si>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</si>
  <si>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</si>
  <si>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</si>
  <si>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</si>
  <si>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</si>
  <si>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</si>
  <si>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</si>
  <si>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</si>
  <si>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</si>
  <si>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</si>
  <si>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</si>
  <si>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</si>
  <si>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</si>
  <si>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</si>
  <si>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</si>
  <si>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</si>
  <si>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</si>
  <si>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</si>
  <si>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</si>
  <si>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</si>
  <si>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</si>
  <si>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</si>
  <si>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10/11/23 - VENCIMENTO 21/11/23</t>
  </si>
  <si>
    <t>5.0. Remuneração Veículos Elétricos</t>
  </si>
  <si>
    <t>5.4. Revisão de Remuneração pelo Serviço Atende(1)</t>
  </si>
  <si>
    <t xml:space="preserve">          (1) Revisão de remuneração do sertiço atende, outubro/23.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</si>
</sst>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8"/>
      <color indexed="1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8"/>
      <color rgb="FF00008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8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411399</v>
      </c>
      <c r="C7" s="9">
        <f t="shared" si="0"/>
        <v>279600</v>
      </c>
      <c r="D7" s="9">
        <f t="shared" si="0"/>
        <v>247898</v>
      </c>
      <c r="E7" s="9">
        <f t="shared" si="0"/>
        <v>72606</v>
      </c>
      <c r="F7" s="9">
        <f t="shared" si="0"/>
        <v>256046</v>
      </c>
      <c r="G7" s="9">
        <f t="shared" si="0"/>
        <v>397583</v>
      </c>
      <c r="H7" s="9">
        <f t="shared" si="0"/>
        <v>51375</v>
      </c>
      <c r="I7" s="9">
        <f t="shared" si="0"/>
        <v>296332</v>
      </c>
      <c r="J7" s="9">
        <f t="shared" si="0"/>
        <v>225489</v>
      </c>
      <c r="K7" s="9">
        <f t="shared" si="0"/>
        <v>367290</v>
      </c>
      <c r="L7" s="9">
        <f t="shared" si="0"/>
        <v>279028</v>
      </c>
      <c r="M7" s="9">
        <f t="shared" si="0"/>
        <v>139755</v>
      </c>
      <c r="N7" s="9">
        <f t="shared" si="0"/>
        <v>90482</v>
      </c>
      <c r="O7" s="9">
        <f t="shared" si="0"/>
        <v>3114883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9984</v>
      </c>
      <c r="C8" s="11">
        <f t="shared" si="1"/>
        <v>9951</v>
      </c>
      <c r="D8" s="11">
        <f t="shared" si="1"/>
        <v>5877</v>
      </c>
      <c r="E8" s="11">
        <f t="shared" si="1"/>
        <v>1945</v>
      </c>
      <c r="F8" s="11">
        <f t="shared" si="1"/>
        <v>6782</v>
      </c>
      <c r="G8" s="11">
        <f t="shared" si="1"/>
        <v>13124</v>
      </c>
      <c r="H8" s="11">
        <f t="shared" si="1"/>
        <v>1961</v>
      </c>
      <c r="I8" s="11">
        <f t="shared" si="1"/>
        <v>13366</v>
      </c>
      <c r="J8" s="11">
        <f t="shared" si="1"/>
        <v>7888</v>
      </c>
      <c r="K8" s="11">
        <f t="shared" si="1"/>
        <v>5401</v>
      </c>
      <c r="L8" s="11">
        <f t="shared" si="1"/>
        <v>4008</v>
      </c>
      <c r="M8" s="11">
        <f t="shared" si="1"/>
        <v>5808</v>
      </c>
      <c r="N8" s="11">
        <f t="shared" si="1"/>
        <v>3783</v>
      </c>
      <c r="O8" s="11">
        <f t="shared" si="1"/>
        <v>89878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9984</v>
      </c>
      <c r="C9" s="11">
        <v>9951</v>
      </c>
      <c r="D9" s="11">
        <v>5877</v>
      </c>
      <c r="E9" s="11">
        <v>1945</v>
      </c>
      <c r="F9" s="11">
        <v>6782</v>
      </c>
      <c r="G9" s="11">
        <v>13124</v>
      </c>
      <c r="H9" s="11">
        <v>1961</v>
      </c>
      <c r="I9" s="11">
        <v>13366</v>
      </c>
      <c r="J9" s="11">
        <v>7888</v>
      </c>
      <c r="K9" s="11">
        <v>5401</v>
      </c>
      <c r="L9" s="11">
        <v>4005</v>
      </c>
      <c r="M9" s="11">
        <v>5808</v>
      </c>
      <c r="N9" s="11">
        <v>3766</v>
      </c>
      <c r="O9" s="11">
        <f>SUM(B9:N9)</f>
        <v>89858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17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401415</v>
      </c>
      <c r="C11" s="13">
        <v>269649</v>
      </c>
      <c r="D11" s="13">
        <v>242021</v>
      </c>
      <c r="E11" s="13">
        <v>70661</v>
      </c>
      <c r="F11" s="13">
        <v>249264</v>
      </c>
      <c r="G11" s="13">
        <v>384459</v>
      </c>
      <c r="H11" s="13">
        <v>49414</v>
      </c>
      <c r="I11" s="13">
        <v>282966</v>
      </c>
      <c r="J11" s="13">
        <v>217601</v>
      </c>
      <c r="K11" s="13">
        <v>361889</v>
      </c>
      <c r="L11" s="13">
        <v>275020</v>
      </c>
      <c r="M11" s="13">
        <v>133947</v>
      </c>
      <c r="N11" s="13">
        <v>86699</v>
      </c>
      <c r="O11" s="11">
        <f>SUM(B11:N11)</f>
        <v>3025005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28954</v>
      </c>
      <c r="C12" s="13">
        <v>25049</v>
      </c>
      <c r="D12" s="13">
        <v>19330</v>
      </c>
      <c r="E12" s="13">
        <v>7841</v>
      </c>
      <c r="F12" s="13">
        <v>23531</v>
      </c>
      <c r="G12" s="13">
        <v>37946</v>
      </c>
      <c r="H12" s="13">
        <v>5284</v>
      </c>
      <c r="I12" s="13">
        <v>27338</v>
      </c>
      <c r="J12" s="13">
        <v>19152</v>
      </c>
      <c r="K12" s="13">
        <v>24894</v>
      </c>
      <c r="L12" s="13">
        <v>19497</v>
      </c>
      <c r="M12" s="13">
        <v>7092</v>
      </c>
      <c r="N12" s="13">
        <v>3879</v>
      </c>
      <c r="O12" s="11">
        <f>SUM(B12:N12)</f>
        <v>249787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372461</v>
      </c>
      <c r="C13" s="15">
        <f t="shared" si="2"/>
        <v>244600</v>
      </c>
      <c r="D13" s="15">
        <f t="shared" si="2"/>
        <v>222691</v>
      </c>
      <c r="E13" s="15">
        <f t="shared" si="2"/>
        <v>62820</v>
      </c>
      <c r="F13" s="15">
        <f t="shared" si="2"/>
        <v>225733</v>
      </c>
      <c r="G13" s="15">
        <f t="shared" si="2"/>
        <v>346513</v>
      </c>
      <c r="H13" s="15">
        <f t="shared" si="2"/>
        <v>44130</v>
      </c>
      <c r="I13" s="15">
        <f t="shared" si="2"/>
        <v>255628</v>
      </c>
      <c r="J13" s="15">
        <f t="shared" si="2"/>
        <v>198449</v>
      </c>
      <c r="K13" s="15">
        <f t="shared" si="2"/>
        <v>336995</v>
      </c>
      <c r="L13" s="15">
        <f t="shared" si="2"/>
        <v>255523</v>
      </c>
      <c r="M13" s="15">
        <f t="shared" si="2"/>
        <v>126855</v>
      </c>
      <c r="N13" s="15">
        <f t="shared" si="2"/>
        <v>82820</v>
      </c>
      <c r="O13" s="11">
        <f>SUM(B13:N13)</f>
        <v>2775218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1.193475380332075</v>
      </c>
      <c r="C18" s="19">
        <v>1.261214004644608</v>
      </c>
      <c r="D18" s="19">
        <v>1.370601548138492</v>
      </c>
      <c r="E18" s="19">
        <v>0.841441468754597</v>
      </c>
      <c r="F18" s="19">
        <v>1.287469518694982</v>
      </c>
      <c r="G18" s="19">
        <v>1.403871004800745</v>
      </c>
      <c r="H18" s="19">
        <v>1.534866113107028</v>
      </c>
      <c r="I18" s="19">
        <v>1.20671896145792</v>
      </c>
      <c r="J18" s="19">
        <v>1.343551192614735</v>
      </c>
      <c r="K18" s="19">
        <v>1.149074101948675</v>
      </c>
      <c r="L18" s="19">
        <v>1.19383531455354</v>
      </c>
      <c r="M18" s="19">
        <v>1.190589787412754</v>
      </c>
      <c r="N18" s="19">
        <v>1.053213948413359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SUM(B21:B31)</f>
        <v>1582068.9199999997</v>
      </c>
      <c r="C20" s="24">
        <f aca="true" t="shared" si="3" ref="C20:N20">SUM(C21:C31)</f>
        <v>1149115.86</v>
      </c>
      <c r="D20" s="24">
        <f t="shared" si="3"/>
        <v>957156.4900000001</v>
      </c>
      <c r="E20" s="24">
        <f t="shared" si="3"/>
        <v>301793.04999999993</v>
      </c>
      <c r="F20" s="24">
        <f t="shared" si="3"/>
        <v>1094167.56</v>
      </c>
      <c r="G20" s="24">
        <f t="shared" si="3"/>
        <v>1535089.1099999999</v>
      </c>
      <c r="H20" s="24">
        <f t="shared" si="3"/>
        <v>305433.73</v>
      </c>
      <c r="I20" s="24">
        <f t="shared" si="3"/>
        <v>1176956.03</v>
      </c>
      <c r="J20" s="24">
        <f t="shared" si="3"/>
        <v>989497.16</v>
      </c>
      <c r="K20" s="24">
        <f t="shared" si="3"/>
        <v>1352803.7999999998</v>
      </c>
      <c r="L20" s="24">
        <f t="shared" si="3"/>
        <v>1218996.2500000002</v>
      </c>
      <c r="M20" s="24">
        <f t="shared" si="3"/>
        <v>686852.8400000001</v>
      </c>
      <c r="N20" s="24">
        <f t="shared" si="3"/>
        <v>352656.20999999996</v>
      </c>
      <c r="O20" s="24">
        <f>O21+O22+O23+O24+O25+O26+O27+O28+O29</f>
        <v>12637890.76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1214449.85</v>
      </c>
      <c r="C21" s="28">
        <f aca="true" t="shared" si="4" ref="C21:N21">ROUND((C15+C16)*C7,2)</f>
        <v>852668.16</v>
      </c>
      <c r="D21" s="28">
        <f t="shared" si="4"/>
        <v>663003.2</v>
      </c>
      <c r="E21" s="28">
        <f t="shared" si="4"/>
        <v>331736.81</v>
      </c>
      <c r="F21" s="28">
        <f t="shared" si="4"/>
        <v>793717</v>
      </c>
      <c r="G21" s="28">
        <f t="shared" si="4"/>
        <v>1014075.2</v>
      </c>
      <c r="H21" s="28">
        <f t="shared" si="4"/>
        <v>175938.83</v>
      </c>
      <c r="I21" s="28">
        <f t="shared" si="4"/>
        <v>897322.93</v>
      </c>
      <c r="J21" s="28">
        <f t="shared" si="4"/>
        <v>686771.85</v>
      </c>
      <c r="K21" s="28">
        <f t="shared" si="4"/>
        <v>1057391.18</v>
      </c>
      <c r="L21" s="28">
        <f t="shared" si="4"/>
        <v>914653.78</v>
      </c>
      <c r="M21" s="28">
        <f t="shared" si="4"/>
        <v>528623.29</v>
      </c>
      <c r="N21" s="28">
        <f t="shared" si="4"/>
        <v>309149.85</v>
      </c>
      <c r="O21" s="28">
        <f aca="true" t="shared" si="5" ref="O21:O30">SUM(B21:N21)</f>
        <v>9439501.929999998</v>
      </c>
    </row>
    <row r="22" spans="1:23" ht="18.75" customHeight="1">
      <c r="A22" s="26" t="s">
        <v>33</v>
      </c>
      <c r="B22" s="28">
        <f>IF(B18&lt;&gt;0,ROUND((B18-1)*B21,2),0)</f>
        <v>234966.15</v>
      </c>
      <c r="C22" s="28">
        <f aca="true" t="shared" si="6" ref="C22:N22">IF(C18&lt;&gt;0,ROUND((C18-1)*C21,2),0)</f>
        <v>222728.86</v>
      </c>
      <c r="D22" s="28">
        <f t="shared" si="6"/>
        <v>245710.01</v>
      </c>
      <c r="E22" s="28">
        <f t="shared" si="6"/>
        <v>-52599.7</v>
      </c>
      <c r="F22" s="28">
        <f t="shared" si="6"/>
        <v>228169.44</v>
      </c>
      <c r="G22" s="28">
        <f t="shared" si="6"/>
        <v>409555.57</v>
      </c>
      <c r="H22" s="28">
        <f t="shared" si="6"/>
        <v>94103.72</v>
      </c>
      <c r="I22" s="28">
        <f t="shared" si="6"/>
        <v>185493.66</v>
      </c>
      <c r="J22" s="28">
        <f t="shared" si="6"/>
        <v>235941.29</v>
      </c>
      <c r="K22" s="28">
        <f t="shared" si="6"/>
        <v>157629.64</v>
      </c>
      <c r="L22" s="28">
        <f t="shared" si="6"/>
        <v>177292.2</v>
      </c>
      <c r="M22" s="28">
        <f t="shared" si="6"/>
        <v>100750.2</v>
      </c>
      <c r="N22" s="28">
        <f t="shared" si="6"/>
        <v>16451.08</v>
      </c>
      <c r="O22" s="28">
        <f t="shared" si="5"/>
        <v>2256192.1200000006</v>
      </c>
      <c r="W22" s="51"/>
    </row>
    <row r="23" spans="1:15" ht="18.75" customHeight="1">
      <c r="A23" s="26" t="s">
        <v>34</v>
      </c>
      <c r="B23" s="28">
        <v>66321.91</v>
      </c>
      <c r="C23" s="28">
        <v>44042.81</v>
      </c>
      <c r="D23" s="28">
        <v>29005.53</v>
      </c>
      <c r="E23" s="28">
        <v>11361.56</v>
      </c>
      <c r="F23" s="28">
        <v>41073.42</v>
      </c>
      <c r="G23" s="28">
        <v>65163.72</v>
      </c>
      <c r="H23" s="28">
        <v>8252.6</v>
      </c>
      <c r="I23" s="28">
        <v>46616.03</v>
      </c>
      <c r="J23" s="28">
        <v>36560.47</v>
      </c>
      <c r="K23" s="28">
        <v>57889.62</v>
      </c>
      <c r="L23" s="28">
        <v>52003.56</v>
      </c>
      <c r="M23" s="28">
        <v>25441.22</v>
      </c>
      <c r="N23" s="28">
        <v>16100.6</v>
      </c>
      <c r="O23" s="28">
        <f t="shared" si="5"/>
        <v>499833.04999999993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1187.4</v>
      </c>
      <c r="C26" s="28">
        <v>877.89</v>
      </c>
      <c r="D26" s="28">
        <v>734.39</v>
      </c>
      <c r="E26" s="28">
        <v>227.91</v>
      </c>
      <c r="F26" s="28">
        <v>832.87</v>
      </c>
      <c r="G26" s="28">
        <v>1164.89</v>
      </c>
      <c r="H26" s="28">
        <v>219.47</v>
      </c>
      <c r="I26" s="28">
        <v>886.33</v>
      </c>
      <c r="J26" s="28">
        <v>751.27</v>
      </c>
      <c r="K26" s="28">
        <v>1024.2</v>
      </c>
      <c r="L26" s="28">
        <v>920.09</v>
      </c>
      <c r="M26" s="28">
        <v>514.91</v>
      </c>
      <c r="N26" s="28">
        <v>272.92</v>
      </c>
      <c r="O26" s="28">
        <f t="shared" si="5"/>
        <v>9614.539999999999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877.57</v>
      </c>
      <c r="L27" s="28">
        <v>778.99</v>
      </c>
      <c r="M27" s="28">
        <v>440.92</v>
      </c>
      <c r="N27" s="28">
        <v>231.02</v>
      </c>
      <c r="O27" s="28">
        <f t="shared" si="5"/>
        <v>8157.549999999999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59973.46</v>
      </c>
      <c r="C29" s="28">
        <v>24014.26</v>
      </c>
      <c r="D29" s="28">
        <v>15886.92</v>
      </c>
      <c r="E29" s="28">
        <v>8935.82</v>
      </c>
      <c r="F29" s="28">
        <v>27552.18</v>
      </c>
      <c r="G29" s="28">
        <v>41962.15</v>
      </c>
      <c r="H29" s="28">
        <v>24842.19</v>
      </c>
      <c r="I29" s="28">
        <v>41933.63</v>
      </c>
      <c r="J29" s="28">
        <v>26647.01</v>
      </c>
      <c r="K29" s="28">
        <v>41139.43</v>
      </c>
      <c r="L29" s="28">
        <v>41078.72</v>
      </c>
      <c r="M29" s="28">
        <v>29047.61</v>
      </c>
      <c r="N29" s="28">
        <v>8513.94</v>
      </c>
      <c r="O29" s="28">
        <f t="shared" si="5"/>
        <v>391527.32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34619.71</v>
      </c>
      <c r="L30" s="28">
        <v>30076.54</v>
      </c>
      <c r="M30" s="28">
        <v>0</v>
      </c>
      <c r="N30" s="28">
        <v>0</v>
      </c>
      <c r="O30" s="28">
        <f t="shared" si="5"/>
        <v>64696.25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-15804.950000000004</v>
      </c>
      <c r="C32" s="28">
        <f aca="true" t="shared" si="7" ref="C32:O32">+C33+C35+C48+C49+C50+C55-C56</f>
        <v>-26883.140000000003</v>
      </c>
      <c r="D32" s="28">
        <f t="shared" si="7"/>
        <v>-70814.65000000001</v>
      </c>
      <c r="E32" s="28">
        <f t="shared" si="7"/>
        <v>-15819.06</v>
      </c>
      <c r="F32" s="28">
        <f t="shared" si="7"/>
        <v>-45893.76</v>
      </c>
      <c r="G32" s="28">
        <f t="shared" si="7"/>
        <v>-62516.07000000001</v>
      </c>
      <c r="H32" s="28">
        <f t="shared" si="7"/>
        <v>4858.59</v>
      </c>
      <c r="I32" s="28">
        <f t="shared" si="7"/>
        <v>-6132.919999999998</v>
      </c>
      <c r="J32" s="28">
        <f t="shared" si="7"/>
        <v>-12023.589999999997</v>
      </c>
      <c r="K32" s="28">
        <f t="shared" si="7"/>
        <v>27516.449999999997</v>
      </c>
      <c r="L32" s="28">
        <f t="shared" si="7"/>
        <v>18235.379999999997</v>
      </c>
      <c r="M32" s="28">
        <f t="shared" si="7"/>
        <v>-23508.449999999997</v>
      </c>
      <c r="N32" s="28">
        <f t="shared" si="7"/>
        <v>-37143.1</v>
      </c>
      <c r="O32" s="28">
        <f t="shared" si="7"/>
        <v>-265929.26999999996</v>
      </c>
    </row>
    <row r="33" spans="1:15" ht="18.75" customHeight="1">
      <c r="A33" s="26" t="s">
        <v>38</v>
      </c>
      <c r="B33" s="29">
        <f>+B34</f>
        <v>-43929.6</v>
      </c>
      <c r="C33" s="29">
        <f>+C34</f>
        <v>-43784.4</v>
      </c>
      <c r="D33" s="29">
        <f aca="true" t="shared" si="8" ref="D33:O33">+D34</f>
        <v>-25858.8</v>
      </c>
      <c r="E33" s="29">
        <f t="shared" si="8"/>
        <v>-8558</v>
      </c>
      <c r="F33" s="29">
        <f t="shared" si="8"/>
        <v>-29840.8</v>
      </c>
      <c r="G33" s="29">
        <f t="shared" si="8"/>
        <v>-57745.6</v>
      </c>
      <c r="H33" s="29">
        <f t="shared" si="8"/>
        <v>-8628.4</v>
      </c>
      <c r="I33" s="29">
        <f t="shared" si="8"/>
        <v>-58810.4</v>
      </c>
      <c r="J33" s="29">
        <f t="shared" si="8"/>
        <v>-34707.2</v>
      </c>
      <c r="K33" s="29">
        <f t="shared" si="8"/>
        <v>-23764.4</v>
      </c>
      <c r="L33" s="29">
        <f t="shared" si="8"/>
        <v>-17622</v>
      </c>
      <c r="M33" s="29">
        <f t="shared" si="8"/>
        <v>-25555.2</v>
      </c>
      <c r="N33" s="29">
        <f t="shared" si="8"/>
        <v>-16570.4</v>
      </c>
      <c r="O33" s="29">
        <f t="shared" si="8"/>
        <v>-395375.20000000007</v>
      </c>
    </row>
    <row r="34" spans="1:26" ht="18.75" customHeight="1">
      <c r="A34" s="27" t="s">
        <v>39</v>
      </c>
      <c r="B34" s="16">
        <f>ROUND((-B9)*$G$3,2)</f>
        <v>-43929.6</v>
      </c>
      <c r="C34" s="16">
        <f aca="true" t="shared" si="9" ref="C34:N34">ROUND((-C9)*$G$3,2)</f>
        <v>-43784.4</v>
      </c>
      <c r="D34" s="16">
        <f t="shared" si="9"/>
        <v>-25858.8</v>
      </c>
      <c r="E34" s="16">
        <f t="shared" si="9"/>
        <v>-8558</v>
      </c>
      <c r="F34" s="16">
        <f t="shared" si="9"/>
        <v>-29840.8</v>
      </c>
      <c r="G34" s="16">
        <f t="shared" si="9"/>
        <v>-57745.6</v>
      </c>
      <c r="H34" s="16">
        <f t="shared" si="9"/>
        <v>-8628.4</v>
      </c>
      <c r="I34" s="16">
        <f t="shared" si="9"/>
        <v>-58810.4</v>
      </c>
      <c r="J34" s="16">
        <f t="shared" si="9"/>
        <v>-34707.2</v>
      </c>
      <c r="K34" s="16">
        <f t="shared" si="9"/>
        <v>-23764.4</v>
      </c>
      <c r="L34" s="16">
        <f t="shared" si="9"/>
        <v>-17622</v>
      </c>
      <c r="M34" s="16">
        <f t="shared" si="9"/>
        <v>-25555.2</v>
      </c>
      <c r="N34" s="16">
        <f t="shared" si="9"/>
        <v>-16570.4</v>
      </c>
      <c r="O34" s="30">
        <f aca="true" t="shared" si="10" ref="O34:O56">SUM(B34:N34)</f>
        <v>-395375.20000000007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-33990</v>
      </c>
      <c r="C35" s="29">
        <f aca="true" t="shared" si="11" ref="C35:O35">SUM(C36:C46)</f>
        <v>-1386</v>
      </c>
      <c r="D35" s="29">
        <f t="shared" si="11"/>
        <v>-39996</v>
      </c>
      <c r="E35" s="29">
        <f t="shared" si="11"/>
        <v>-19998</v>
      </c>
      <c r="F35" s="29">
        <f t="shared" si="11"/>
        <v>-39996</v>
      </c>
      <c r="G35" s="29">
        <f t="shared" si="11"/>
        <v>-59796</v>
      </c>
      <c r="H35" s="29">
        <f t="shared" si="11"/>
        <v>-12474</v>
      </c>
      <c r="I35" s="29">
        <f t="shared" si="11"/>
        <v>0</v>
      </c>
      <c r="J35" s="29">
        <f t="shared" si="11"/>
        <v>-990</v>
      </c>
      <c r="K35" s="29">
        <f t="shared" si="11"/>
        <v>0</v>
      </c>
      <c r="L35" s="29">
        <f t="shared" si="11"/>
        <v>-3564</v>
      </c>
      <c r="M35" s="29">
        <f t="shared" si="11"/>
        <v>-19998</v>
      </c>
      <c r="N35" s="29">
        <f t="shared" si="11"/>
        <v>-14999.41</v>
      </c>
      <c r="O35" s="29">
        <f t="shared" si="11"/>
        <v>-247187.40999999992</v>
      </c>
    </row>
    <row r="36" spans="1:26" ht="18.75" customHeight="1">
      <c r="A36" s="27" t="s">
        <v>41</v>
      </c>
      <c r="B36" s="31">
        <v>-990</v>
      </c>
      <c r="C36" s="31">
        <v>-1386</v>
      </c>
      <c r="D36" s="31">
        <v>-39996</v>
      </c>
      <c r="E36" s="31">
        <v>-19998</v>
      </c>
      <c r="F36" s="31">
        <v>-39996</v>
      </c>
      <c r="G36" s="31">
        <v>-39996</v>
      </c>
      <c r="H36" s="31">
        <v>-2574</v>
      </c>
      <c r="I36" s="31">
        <v>0</v>
      </c>
      <c r="J36" s="31">
        <v>-990</v>
      </c>
      <c r="K36" s="31">
        <v>0</v>
      </c>
      <c r="L36" s="31">
        <v>-3564</v>
      </c>
      <c r="M36" s="31">
        <v>-19998</v>
      </c>
      <c r="N36" s="31">
        <v>-14999.41</v>
      </c>
      <c r="O36" s="31">
        <f t="shared" si="10"/>
        <v>-184487.41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-33000</v>
      </c>
      <c r="C38" s="31">
        <v>0</v>
      </c>
      <c r="D38" s="31">
        <v>0</v>
      </c>
      <c r="E38" s="31">
        <v>0</v>
      </c>
      <c r="F38" s="31">
        <v>0</v>
      </c>
      <c r="G38" s="31">
        <v>-19800</v>
      </c>
      <c r="H38" s="31">
        <v>-9900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-62700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85</v>
      </c>
      <c r="B49" s="33">
        <v>62114.65</v>
      </c>
      <c r="C49" s="33">
        <v>18287.26</v>
      </c>
      <c r="D49" s="33">
        <v>-4959.85</v>
      </c>
      <c r="E49" s="33">
        <v>12736.94</v>
      </c>
      <c r="F49" s="33">
        <v>23943.04</v>
      </c>
      <c r="G49" s="33">
        <v>55025.53</v>
      </c>
      <c r="H49" s="33">
        <v>25960.99</v>
      </c>
      <c r="I49" s="33">
        <v>52677.48</v>
      </c>
      <c r="J49" s="33">
        <v>23673.61</v>
      </c>
      <c r="K49" s="33">
        <v>51280.85</v>
      </c>
      <c r="L49" s="33">
        <v>39421.38</v>
      </c>
      <c r="M49" s="33">
        <v>22044.75</v>
      </c>
      <c r="N49" s="33">
        <v>-5573.29</v>
      </c>
      <c r="O49" s="31">
        <f>SUM(B49:N49)</f>
        <v>376633.34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1566263.9699999997</v>
      </c>
      <c r="C54" s="34">
        <f aca="true" t="shared" si="13" ref="C54:N54">+C20+C32</f>
        <v>1122232.7200000002</v>
      </c>
      <c r="D54" s="34">
        <f t="shared" si="13"/>
        <v>886341.8400000001</v>
      </c>
      <c r="E54" s="34">
        <f t="shared" si="13"/>
        <v>285973.98999999993</v>
      </c>
      <c r="F54" s="34">
        <f t="shared" si="13"/>
        <v>1048273.8</v>
      </c>
      <c r="G54" s="34">
        <f t="shared" si="13"/>
        <v>1472573.0399999998</v>
      </c>
      <c r="H54" s="34">
        <f t="shared" si="13"/>
        <v>310292.32</v>
      </c>
      <c r="I54" s="34">
        <f t="shared" si="13"/>
        <v>1170823.11</v>
      </c>
      <c r="J54" s="34">
        <f t="shared" si="13"/>
        <v>977473.5700000001</v>
      </c>
      <c r="K54" s="34">
        <f t="shared" si="13"/>
        <v>1380320.2499999998</v>
      </c>
      <c r="L54" s="34">
        <f t="shared" si="13"/>
        <v>1237231.6300000001</v>
      </c>
      <c r="M54" s="34">
        <f t="shared" si="13"/>
        <v>663344.3900000001</v>
      </c>
      <c r="N54" s="34">
        <f t="shared" si="13"/>
        <v>315513.11</v>
      </c>
      <c r="O54" s="34">
        <f>SUM(B54:N54)</f>
        <v>12436657.740000002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1566263.9599999997</v>
      </c>
      <c r="C60" s="42">
        <f t="shared" si="14"/>
        <v>1122232.72</v>
      </c>
      <c r="D60" s="42">
        <f t="shared" si="14"/>
        <v>886341.84</v>
      </c>
      <c r="E60" s="42">
        <f t="shared" si="14"/>
        <v>285973.99</v>
      </c>
      <c r="F60" s="42">
        <f t="shared" si="14"/>
        <v>1048273.8</v>
      </c>
      <c r="G60" s="42">
        <f t="shared" si="14"/>
        <v>1472573.04</v>
      </c>
      <c r="H60" s="42">
        <f t="shared" si="14"/>
        <v>310292.31</v>
      </c>
      <c r="I60" s="42">
        <f t="shared" si="14"/>
        <v>1170823.11</v>
      </c>
      <c r="J60" s="42">
        <f t="shared" si="14"/>
        <v>977473.56</v>
      </c>
      <c r="K60" s="42">
        <f t="shared" si="14"/>
        <v>1380320.25</v>
      </c>
      <c r="L60" s="42">
        <f t="shared" si="14"/>
        <v>1237231.64</v>
      </c>
      <c r="M60" s="42">
        <f t="shared" si="14"/>
        <v>663344.39</v>
      </c>
      <c r="N60" s="42">
        <f t="shared" si="14"/>
        <v>315513.11000000004</v>
      </c>
      <c r="O60" s="34">
        <f t="shared" si="14"/>
        <v>12436657.719999999</v>
      </c>
      <c r="Q60"/>
    </row>
    <row r="61" spans="1:18" ht="18.75" customHeight="1">
      <c r="A61" s="26" t="s">
        <v>53</v>
      </c>
      <c r="B61" s="42">
        <v>1291870.5499999998</v>
      </c>
      <c r="C61" s="42">
        <v>801493.15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2093363.6999999997</v>
      </c>
      <c r="P61"/>
      <c r="Q61"/>
      <c r="R61" s="41"/>
    </row>
    <row r="62" spans="1:16" ht="18.75" customHeight="1">
      <c r="A62" s="26" t="s">
        <v>54</v>
      </c>
      <c r="B62" s="42">
        <v>274393.41</v>
      </c>
      <c r="C62" s="42">
        <v>320739.57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595132.98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886341.84</v>
      </c>
      <c r="E63" s="43">
        <v>0</v>
      </c>
      <c r="F63" s="43">
        <v>0</v>
      </c>
      <c r="G63" s="43">
        <v>0</v>
      </c>
      <c r="H63" s="42">
        <v>310292.31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1196634.15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285973.99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285973.99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1048273.8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1048273.8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1472573.04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1472573.04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1170823.11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1170823.11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977473.56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977473.56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1380320.25</v>
      </c>
      <c r="L69" s="29">
        <v>1237231.64</v>
      </c>
      <c r="M69" s="43">
        <v>0</v>
      </c>
      <c r="N69" s="43">
        <v>0</v>
      </c>
      <c r="O69" s="34">
        <f t="shared" si="15"/>
        <v>2617551.8899999997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663344.39</v>
      </c>
      <c r="N70" s="43">
        <v>0</v>
      </c>
      <c r="O70" s="34">
        <f t="shared" si="15"/>
        <v>663344.39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315513.11000000004</v>
      </c>
      <c r="O71" s="46">
        <f t="shared" si="15"/>
        <v>315513.11000000004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 t="s">
        <v>86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73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73"/>
      <c r="C75" s="48"/>
      <c r="D75" s="73"/>
      <c r="E75"/>
      <c r="F75"/>
      <c r="G75"/>
      <c r="H75"/>
      <c r="I75"/>
      <c r="J75"/>
      <c r="K75"/>
      <c r="L75"/>
      <c r="N75" s="73"/>
    </row>
    <row r="76" spans="4:14" ht="13.5">
      <c r="D76" s="49"/>
      <c r="N76" s="73"/>
    </row>
    <row r="77" spans="2:14" ht="13.5">
      <c r="B77" s="49"/>
      <c r="N77" s="53"/>
    </row>
    <row r="78" ht="14.25">
      <c r="N78" s="53"/>
    </row>
    <row r="79" spans="2:14" ht="13.5">
      <c r="B79" s="49"/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2023-11-17T21:48:12Z</dcterms:modified>
  <cp:category/>
  <cp:version/>
  <cp:contentType/>
  <cp:contentStatus/>
</cp:coreProperties>
</file>