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<sst xmlns="http://schemas.openxmlformats.org/spreadsheetml/2006/main" count="89" uniqueCount="86">
  <si>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</si>
  <si>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</si>
  <si>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</si>
  <si>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</si>
  <si>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</si>
  <si>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</si>
  <si>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</si>
  <si>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</si>
  <si>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</si>
  <si>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</si>
  <si>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</si>
  <si>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</si>
  <si>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</si>
  <si>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</si>
  <si>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</si>
  <si>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</si>
  <si>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</si>
  <si>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</si>
  <si>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</si>
  <si>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</si>
  <si>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</si>
  <si>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</si>
  <si>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</si>
  <si>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</si>
  <si>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</si>
  <si>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</si>
  <si>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</si>
  <si>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</si>
  <si>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</si>
  <si>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</si>
  <si>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</si>
  <si>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</si>
  <si>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</si>
  <si>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</si>
  <si>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</si>
  <si>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</si>
  <si>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</si>
  <si>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</si>
  <si>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</si>
  <si>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</si>
  <si>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</si>
  <si>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</si>
  <si>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</si>
  <si>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</si>
  <si>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</si>
  <si>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</si>
  <si>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</si>
  <si>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</si>
  <si>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</si>
  <si>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</si>
  <si>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</si>
  <si>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</si>
  <si>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</si>
  <si>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</si>
  <si>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</si>
  <si>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</si>
  <si>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</si>
  <si>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</si>
  <si>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</si>
  <si>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</si>
  <si>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</si>
  <si>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</si>
  <si>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</si>
  <si>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</si>
  <si>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</si>
  <si>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</si>
  <si>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</si>
  <si>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</si>
  <si>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</si>
  <si>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</si>
  <si>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</si>
  <si>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</si>
  <si>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</si>
  <si>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</si>
  <si>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</si>
  <si>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</si>
  <si>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</si>
  <si>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</si>
  <si>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</si>
  <si>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</si>
  <si>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</si>
  <si>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</si>
  <si>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</si>
  <si>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06/11/23 - VENCIMENTO 13/11/23</t>
  </si>
  <si>
    <t>4. Remuneração Bruta do Operador (4.1 + 4.2 +....+ 5.0)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</si>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</sst>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914400</xdr:colOff>
      <xdr:row>78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26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403049</v>
      </c>
      <c r="C7" s="9">
        <f t="shared" si="0"/>
        <v>272509</v>
      </c>
      <c r="D7" s="9">
        <f t="shared" si="0"/>
        <v>243516</v>
      </c>
      <c r="E7" s="9">
        <f t="shared" si="0"/>
        <v>71761</v>
      </c>
      <c r="F7" s="9">
        <f t="shared" si="0"/>
        <v>211508</v>
      </c>
      <c r="G7" s="9">
        <f t="shared" si="0"/>
        <v>383196</v>
      </c>
      <c r="H7" s="9">
        <f t="shared" si="0"/>
        <v>47725</v>
      </c>
      <c r="I7" s="9">
        <f t="shared" si="0"/>
        <v>297368</v>
      </c>
      <c r="J7" s="9">
        <f t="shared" si="0"/>
        <v>220332</v>
      </c>
      <c r="K7" s="9">
        <f t="shared" si="0"/>
        <v>355242</v>
      </c>
      <c r="L7" s="9">
        <f t="shared" si="0"/>
        <v>262766</v>
      </c>
      <c r="M7" s="9">
        <f t="shared" si="0"/>
        <v>131739</v>
      </c>
      <c r="N7" s="9">
        <f t="shared" si="0"/>
        <v>88078</v>
      </c>
      <c r="O7" s="9">
        <f t="shared" si="0"/>
        <v>2988789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10043</v>
      </c>
      <c r="C8" s="11">
        <f t="shared" si="1"/>
        <v>10618</v>
      </c>
      <c r="D8" s="11">
        <f t="shared" si="1"/>
        <v>6313</v>
      </c>
      <c r="E8" s="11">
        <f t="shared" si="1"/>
        <v>2233</v>
      </c>
      <c r="F8" s="11">
        <f t="shared" si="1"/>
        <v>6232</v>
      </c>
      <c r="G8" s="11">
        <f t="shared" si="1"/>
        <v>12996</v>
      </c>
      <c r="H8" s="11">
        <f t="shared" si="1"/>
        <v>1886</v>
      </c>
      <c r="I8" s="11">
        <f t="shared" si="1"/>
        <v>14694</v>
      </c>
      <c r="J8" s="11">
        <f t="shared" si="1"/>
        <v>8203</v>
      </c>
      <c r="K8" s="11">
        <f t="shared" si="1"/>
        <v>5113</v>
      </c>
      <c r="L8" s="11">
        <f t="shared" si="1"/>
        <v>3929</v>
      </c>
      <c r="M8" s="11">
        <f t="shared" si="1"/>
        <v>5750</v>
      </c>
      <c r="N8" s="11">
        <f t="shared" si="1"/>
        <v>3907</v>
      </c>
      <c r="O8" s="11">
        <f t="shared" si="1"/>
        <v>91917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10043</v>
      </c>
      <c r="C9" s="11">
        <v>10618</v>
      </c>
      <c r="D9" s="11">
        <v>6313</v>
      </c>
      <c r="E9" s="11">
        <v>2233</v>
      </c>
      <c r="F9" s="11">
        <v>6232</v>
      </c>
      <c r="G9" s="11">
        <v>12996</v>
      </c>
      <c r="H9" s="11">
        <v>1886</v>
      </c>
      <c r="I9" s="11">
        <v>14694</v>
      </c>
      <c r="J9" s="11">
        <v>8203</v>
      </c>
      <c r="K9" s="11">
        <v>5113</v>
      </c>
      <c r="L9" s="11">
        <v>3924</v>
      </c>
      <c r="M9" s="11">
        <v>5750</v>
      </c>
      <c r="N9" s="11">
        <v>3894</v>
      </c>
      <c r="O9" s="11">
        <f>SUM(B9:N9)</f>
        <v>91899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</v>
      </c>
      <c r="M10" s="13">
        <v>0</v>
      </c>
      <c r="N10" s="13">
        <v>13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393006</v>
      </c>
      <c r="C11" s="13">
        <v>261891</v>
      </c>
      <c r="D11" s="13">
        <v>237203</v>
      </c>
      <c r="E11" s="13">
        <v>69528</v>
      </c>
      <c r="F11" s="13">
        <v>205276</v>
      </c>
      <c r="G11" s="13">
        <v>370200</v>
      </c>
      <c r="H11" s="13">
        <v>45839</v>
      </c>
      <c r="I11" s="13">
        <v>282674</v>
      </c>
      <c r="J11" s="13">
        <v>212129</v>
      </c>
      <c r="K11" s="13">
        <v>350129</v>
      </c>
      <c r="L11" s="13">
        <v>258837</v>
      </c>
      <c r="M11" s="13">
        <v>125989</v>
      </c>
      <c r="N11" s="13">
        <v>84171</v>
      </c>
      <c r="O11" s="11">
        <f>SUM(B11:N11)</f>
        <v>2896872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30751</v>
      </c>
      <c r="C12" s="13">
        <v>25345</v>
      </c>
      <c r="D12" s="13">
        <v>19507</v>
      </c>
      <c r="E12" s="13">
        <v>8319</v>
      </c>
      <c r="F12" s="13">
        <v>20268</v>
      </c>
      <c r="G12" s="13">
        <v>38869</v>
      </c>
      <c r="H12" s="13">
        <v>5138</v>
      </c>
      <c r="I12" s="13">
        <v>30114</v>
      </c>
      <c r="J12" s="13">
        <v>19487</v>
      </c>
      <c r="K12" s="13">
        <v>26216</v>
      </c>
      <c r="L12" s="13">
        <v>19350</v>
      </c>
      <c r="M12" s="13">
        <v>7081</v>
      </c>
      <c r="N12" s="13">
        <v>4130</v>
      </c>
      <c r="O12" s="11">
        <f>SUM(B12:N12)</f>
        <v>254575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362255</v>
      </c>
      <c r="C13" s="15">
        <f t="shared" si="2"/>
        <v>236546</v>
      </c>
      <c r="D13" s="15">
        <f t="shared" si="2"/>
        <v>217696</v>
      </c>
      <c r="E13" s="15">
        <f t="shared" si="2"/>
        <v>61209</v>
      </c>
      <c r="F13" s="15">
        <f t="shared" si="2"/>
        <v>185008</v>
      </c>
      <c r="G13" s="15">
        <f t="shared" si="2"/>
        <v>331331</v>
      </c>
      <c r="H13" s="15">
        <f t="shared" si="2"/>
        <v>40701</v>
      </c>
      <c r="I13" s="15">
        <f t="shared" si="2"/>
        <v>252560</v>
      </c>
      <c r="J13" s="15">
        <f t="shared" si="2"/>
        <v>192642</v>
      </c>
      <c r="K13" s="15">
        <f t="shared" si="2"/>
        <v>323913</v>
      </c>
      <c r="L13" s="15">
        <f t="shared" si="2"/>
        <v>239487</v>
      </c>
      <c r="M13" s="15">
        <f t="shared" si="2"/>
        <v>118908</v>
      </c>
      <c r="N13" s="15">
        <f t="shared" si="2"/>
        <v>80041</v>
      </c>
      <c r="O13" s="11">
        <f>SUM(B13:N13)</f>
        <v>2642297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1.228983192743066</v>
      </c>
      <c r="C18" s="19">
        <v>1.299687836184352</v>
      </c>
      <c r="D18" s="19">
        <v>1.423354606860514</v>
      </c>
      <c r="E18" s="19">
        <v>0.86285976168708</v>
      </c>
      <c r="F18" s="19">
        <v>1.543545065307642</v>
      </c>
      <c r="G18" s="19">
        <v>1.466222056863253</v>
      </c>
      <c r="H18" s="19">
        <v>1.659503568723161</v>
      </c>
      <c r="I18" s="19">
        <v>1.211973426552842</v>
      </c>
      <c r="J18" s="19">
        <v>1.418128373247859</v>
      </c>
      <c r="K18" s="19">
        <v>1.198661949404073</v>
      </c>
      <c r="L18" s="19">
        <v>1.276208828022439</v>
      </c>
      <c r="M18" s="19">
        <v>1.275508853446119</v>
      </c>
      <c r="N18" s="19">
        <v>1.092793592226737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84</v>
      </c>
      <c r="B20" s="24">
        <f>SUM(B21:B31)</f>
        <v>1595892.73</v>
      </c>
      <c r="C20" s="24">
        <f aca="true" t="shared" si="3" ref="C20:N20">SUM(C21:C31)</f>
        <v>1153650.56</v>
      </c>
      <c r="D20" s="24">
        <f t="shared" si="3"/>
        <v>976472.8400000002</v>
      </c>
      <c r="E20" s="24">
        <f t="shared" si="3"/>
        <v>305515.70999999996</v>
      </c>
      <c r="F20" s="24">
        <f t="shared" si="3"/>
        <v>1083571.68</v>
      </c>
      <c r="G20" s="24">
        <f t="shared" si="3"/>
        <v>1544772.43</v>
      </c>
      <c r="H20" s="24">
        <f t="shared" si="3"/>
        <v>306465.48000000004</v>
      </c>
      <c r="I20" s="24">
        <f t="shared" si="3"/>
        <v>1184582.3699999999</v>
      </c>
      <c r="J20" s="24">
        <f t="shared" si="3"/>
        <v>1019943.3</v>
      </c>
      <c r="K20" s="24">
        <f t="shared" si="3"/>
        <v>1363307.1600000001</v>
      </c>
      <c r="L20" s="24">
        <f t="shared" si="3"/>
        <v>1226712.7400000002</v>
      </c>
      <c r="M20" s="24">
        <f t="shared" si="3"/>
        <v>693135.2100000002</v>
      </c>
      <c r="N20" s="24">
        <f t="shared" si="3"/>
        <v>355904.64999999997</v>
      </c>
      <c r="O20" s="24">
        <f>O21+O22+O23+O24+O25+O26+O27+O28+O29</f>
        <v>12745076.57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1189800.65</v>
      </c>
      <c r="C21" s="28">
        <f aca="true" t="shared" si="4" ref="C21:N21">ROUND((C15+C16)*C7,2)</f>
        <v>831043.45</v>
      </c>
      <c r="D21" s="28">
        <f t="shared" si="4"/>
        <v>651283.54</v>
      </c>
      <c r="E21" s="28">
        <f t="shared" si="4"/>
        <v>327876.01</v>
      </c>
      <c r="F21" s="28">
        <f t="shared" si="4"/>
        <v>655653.65</v>
      </c>
      <c r="G21" s="28">
        <f t="shared" si="4"/>
        <v>977379.72</v>
      </c>
      <c r="H21" s="28">
        <f t="shared" si="4"/>
        <v>163439.04</v>
      </c>
      <c r="I21" s="28">
        <f t="shared" si="4"/>
        <v>900460.04</v>
      </c>
      <c r="J21" s="28">
        <f t="shared" si="4"/>
        <v>671065.17</v>
      </c>
      <c r="K21" s="28">
        <f t="shared" si="4"/>
        <v>1022706.19</v>
      </c>
      <c r="L21" s="28">
        <f t="shared" si="4"/>
        <v>861346.95</v>
      </c>
      <c r="M21" s="28">
        <f t="shared" si="4"/>
        <v>498302.77</v>
      </c>
      <c r="N21" s="28">
        <f t="shared" si="4"/>
        <v>300936.1</v>
      </c>
      <c r="O21" s="28">
        <f aca="true" t="shared" si="5" ref="O21:O30">SUM(B21:N21)</f>
        <v>9051293.28</v>
      </c>
    </row>
    <row r="22" spans="1:23" ht="18.75" customHeight="1">
      <c r="A22" s="26" t="s">
        <v>33</v>
      </c>
      <c r="B22" s="28">
        <f>IF(B18&lt;&gt;0,ROUND((B18-1)*B21,2),0)</f>
        <v>272444.35</v>
      </c>
      <c r="C22" s="28">
        <f aca="true" t="shared" si="6" ref="C22:N22">IF(C18&lt;&gt;0,ROUND((C18-1)*C21,2),0)</f>
        <v>249053.61</v>
      </c>
      <c r="D22" s="28">
        <f t="shared" si="6"/>
        <v>275723.89</v>
      </c>
      <c r="E22" s="28">
        <f t="shared" si="6"/>
        <v>-44964.99</v>
      </c>
      <c r="F22" s="28">
        <f t="shared" si="6"/>
        <v>356377.31</v>
      </c>
      <c r="G22" s="28">
        <f t="shared" si="6"/>
        <v>455675.98</v>
      </c>
      <c r="H22" s="28">
        <f t="shared" si="6"/>
        <v>107788.63</v>
      </c>
      <c r="I22" s="28">
        <f t="shared" si="6"/>
        <v>190873.6</v>
      </c>
      <c r="J22" s="28">
        <f t="shared" si="6"/>
        <v>280591.39</v>
      </c>
      <c r="K22" s="28">
        <f t="shared" si="6"/>
        <v>203172.81</v>
      </c>
      <c r="L22" s="28">
        <f t="shared" si="6"/>
        <v>237911.63</v>
      </c>
      <c r="M22" s="28">
        <f t="shared" si="6"/>
        <v>137286.82</v>
      </c>
      <c r="N22" s="28">
        <f t="shared" si="6"/>
        <v>27924.94</v>
      </c>
      <c r="O22" s="28">
        <f t="shared" si="5"/>
        <v>2749859.9699999997</v>
      </c>
      <c r="W22" s="51"/>
    </row>
    <row r="23" spans="1:15" ht="18.75" customHeight="1">
      <c r="A23" s="26" t="s">
        <v>34</v>
      </c>
      <c r="B23" s="28">
        <v>67322.35</v>
      </c>
      <c r="C23" s="28">
        <v>43885.91</v>
      </c>
      <c r="D23" s="28">
        <v>30022.04</v>
      </c>
      <c r="E23" s="28">
        <v>11310.31</v>
      </c>
      <c r="F23" s="28">
        <v>40352.72</v>
      </c>
      <c r="G23" s="28">
        <v>65430.55</v>
      </c>
      <c r="H23" s="28">
        <v>8102.04</v>
      </c>
      <c r="I23" s="28">
        <v>45730.95</v>
      </c>
      <c r="J23" s="28">
        <v>38049.12</v>
      </c>
      <c r="K23" s="28">
        <v>57386.85</v>
      </c>
      <c r="L23" s="28">
        <v>52412.59</v>
      </c>
      <c r="M23" s="28">
        <v>25510.3</v>
      </c>
      <c r="N23" s="28">
        <v>16097.37</v>
      </c>
      <c r="O23" s="28">
        <f t="shared" si="5"/>
        <v>501613.0999999999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1181.77</v>
      </c>
      <c r="C26" s="28">
        <v>869.45</v>
      </c>
      <c r="D26" s="28">
        <v>740.01</v>
      </c>
      <c r="E26" s="28">
        <v>227.91</v>
      </c>
      <c r="F26" s="28">
        <v>813.17</v>
      </c>
      <c r="G26" s="28">
        <v>1156.45</v>
      </c>
      <c r="H26" s="28">
        <v>216.66</v>
      </c>
      <c r="I26" s="28">
        <v>880.7</v>
      </c>
      <c r="J26" s="28">
        <v>765.34</v>
      </c>
      <c r="K26" s="28">
        <v>1018.57</v>
      </c>
      <c r="L26" s="28">
        <v>914.47</v>
      </c>
      <c r="M26" s="28">
        <v>512.1</v>
      </c>
      <c r="N26" s="28">
        <v>264.48</v>
      </c>
      <c r="O26" s="28">
        <f t="shared" si="5"/>
        <v>9561.08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877.59</v>
      </c>
      <c r="L27" s="28">
        <v>778.99</v>
      </c>
      <c r="M27" s="28">
        <v>440.92</v>
      </c>
      <c r="N27" s="28">
        <v>231.02</v>
      </c>
      <c r="O27" s="28">
        <f t="shared" si="5"/>
        <v>8157.57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34773.27</v>
      </c>
      <c r="L30" s="28">
        <v>30077.02</v>
      </c>
      <c r="M30" s="28">
        <v>0</v>
      </c>
      <c r="N30" s="28">
        <v>0</v>
      </c>
      <c r="O30" s="28">
        <f t="shared" si="5"/>
        <v>64850.28999999999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-1368689.2</v>
      </c>
      <c r="C32" s="28">
        <f aca="true" t="shared" si="7" ref="C32:O32">+C33+C35+C48+C49+C50+C55-C56</f>
        <v>-1024969.2</v>
      </c>
      <c r="D32" s="28">
        <f t="shared" si="7"/>
        <v>-76027.2</v>
      </c>
      <c r="E32" s="28">
        <f t="shared" si="7"/>
        <v>-24075.2</v>
      </c>
      <c r="F32" s="28">
        <f t="shared" si="7"/>
        <v>-76170.8</v>
      </c>
      <c r="G32" s="28">
        <f t="shared" si="7"/>
        <v>-112682.4</v>
      </c>
      <c r="H32" s="28">
        <f t="shared" si="7"/>
        <v>-17548.4</v>
      </c>
      <c r="I32" s="28">
        <f t="shared" si="7"/>
        <v>-94328.6</v>
      </c>
      <c r="J32" s="28">
        <f t="shared" si="7"/>
        <v>-75093.2</v>
      </c>
      <c r="K32" s="28">
        <f t="shared" si="7"/>
        <v>-83747.2</v>
      </c>
      <c r="L32" s="28">
        <f t="shared" si="7"/>
        <v>-74265.6</v>
      </c>
      <c r="M32" s="28">
        <f t="shared" si="7"/>
        <v>-52550</v>
      </c>
      <c r="N32" s="28">
        <f t="shared" si="7"/>
        <v>-29883.6</v>
      </c>
      <c r="O32" s="28">
        <f t="shared" si="7"/>
        <v>-3110030.6</v>
      </c>
    </row>
    <row r="33" spans="1:15" ht="18.75" customHeight="1">
      <c r="A33" s="26" t="s">
        <v>38</v>
      </c>
      <c r="B33" s="29">
        <f>+B34</f>
        <v>-44189.2</v>
      </c>
      <c r="C33" s="29">
        <f>+C34</f>
        <v>-46719.2</v>
      </c>
      <c r="D33" s="29">
        <f aca="true" t="shared" si="8" ref="D33:O33">+D34</f>
        <v>-27777.2</v>
      </c>
      <c r="E33" s="29">
        <f t="shared" si="8"/>
        <v>-9825.2</v>
      </c>
      <c r="F33" s="29">
        <f t="shared" si="8"/>
        <v>-27420.8</v>
      </c>
      <c r="G33" s="29">
        <f t="shared" si="8"/>
        <v>-57182.4</v>
      </c>
      <c r="H33" s="29">
        <f t="shared" si="8"/>
        <v>-8298.4</v>
      </c>
      <c r="I33" s="29">
        <f t="shared" si="8"/>
        <v>-64653.6</v>
      </c>
      <c r="J33" s="29">
        <f t="shared" si="8"/>
        <v>-36093.2</v>
      </c>
      <c r="K33" s="29">
        <f t="shared" si="8"/>
        <v>-22497.2</v>
      </c>
      <c r="L33" s="29">
        <f t="shared" si="8"/>
        <v>-17265.6</v>
      </c>
      <c r="M33" s="29">
        <f t="shared" si="8"/>
        <v>-25300</v>
      </c>
      <c r="N33" s="29">
        <f t="shared" si="8"/>
        <v>-17133.6</v>
      </c>
      <c r="O33" s="29">
        <f t="shared" si="8"/>
        <v>-404355.5999999999</v>
      </c>
    </row>
    <row r="34" spans="1:26" ht="18.75" customHeight="1">
      <c r="A34" s="27" t="s">
        <v>39</v>
      </c>
      <c r="B34" s="16">
        <f>ROUND((-B9)*$G$3,2)</f>
        <v>-44189.2</v>
      </c>
      <c r="C34" s="16">
        <f aca="true" t="shared" si="9" ref="C34:N34">ROUND((-C9)*$G$3,2)</f>
        <v>-46719.2</v>
      </c>
      <c r="D34" s="16">
        <f t="shared" si="9"/>
        <v>-27777.2</v>
      </c>
      <c r="E34" s="16">
        <f t="shared" si="9"/>
        <v>-9825.2</v>
      </c>
      <c r="F34" s="16">
        <f t="shared" si="9"/>
        <v>-27420.8</v>
      </c>
      <c r="G34" s="16">
        <f t="shared" si="9"/>
        <v>-57182.4</v>
      </c>
      <c r="H34" s="16">
        <f t="shared" si="9"/>
        <v>-8298.4</v>
      </c>
      <c r="I34" s="16">
        <f t="shared" si="9"/>
        <v>-64653.6</v>
      </c>
      <c r="J34" s="16">
        <f t="shared" si="9"/>
        <v>-36093.2</v>
      </c>
      <c r="K34" s="16">
        <f t="shared" si="9"/>
        <v>-22497.2</v>
      </c>
      <c r="L34" s="16">
        <f t="shared" si="9"/>
        <v>-17265.6</v>
      </c>
      <c r="M34" s="16">
        <f t="shared" si="9"/>
        <v>-25300</v>
      </c>
      <c r="N34" s="16">
        <f t="shared" si="9"/>
        <v>-17133.6</v>
      </c>
      <c r="O34" s="30">
        <f aca="true" t="shared" si="10" ref="O34:O56">SUM(B34:N34)</f>
        <v>-404355.5999999999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-1324500</v>
      </c>
      <c r="C35" s="29">
        <f aca="true" t="shared" si="11" ref="C35:O35">SUM(C36:C46)</f>
        <v>-978250</v>
      </c>
      <c r="D35" s="29">
        <f t="shared" si="11"/>
        <v>-48250</v>
      </c>
      <c r="E35" s="29">
        <f t="shared" si="11"/>
        <v>-14250</v>
      </c>
      <c r="F35" s="29">
        <f t="shared" si="11"/>
        <v>-48750</v>
      </c>
      <c r="G35" s="29">
        <f t="shared" si="11"/>
        <v>-55500</v>
      </c>
      <c r="H35" s="29">
        <f t="shared" si="11"/>
        <v>-9250</v>
      </c>
      <c r="I35" s="29">
        <f t="shared" si="11"/>
        <v>-29675</v>
      </c>
      <c r="J35" s="29">
        <f t="shared" si="11"/>
        <v>-39000</v>
      </c>
      <c r="K35" s="29">
        <f t="shared" si="11"/>
        <v>-61250</v>
      </c>
      <c r="L35" s="29">
        <f t="shared" si="11"/>
        <v>-57000</v>
      </c>
      <c r="M35" s="29">
        <f t="shared" si="11"/>
        <v>-27250</v>
      </c>
      <c r="N35" s="29">
        <f t="shared" si="11"/>
        <v>-12750</v>
      </c>
      <c r="O35" s="29">
        <f t="shared" si="11"/>
        <v>-2705675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-1324500</v>
      </c>
      <c r="C42" s="31">
        <v>-978250</v>
      </c>
      <c r="D42" s="31">
        <v>-48250</v>
      </c>
      <c r="E42" s="31">
        <v>-14250</v>
      </c>
      <c r="F42" s="31">
        <v>-48750</v>
      </c>
      <c r="G42" s="31">
        <v>-55500</v>
      </c>
      <c r="H42" s="31">
        <v>-9250</v>
      </c>
      <c r="I42" s="31">
        <v>-29675</v>
      </c>
      <c r="J42" s="31">
        <v>-39000</v>
      </c>
      <c r="K42" s="31">
        <v>-1150250</v>
      </c>
      <c r="L42" s="31">
        <v>-1047000</v>
      </c>
      <c r="M42" s="31">
        <v>-27250</v>
      </c>
      <c r="N42" s="31">
        <v>-12750</v>
      </c>
      <c r="O42" s="31">
        <f t="shared" si="10"/>
        <v>-4784675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227203.53000000003</v>
      </c>
      <c r="C54" s="34">
        <f aca="true" t="shared" si="13" ref="C54:N54">+C20+C32</f>
        <v>128681.3600000001</v>
      </c>
      <c r="D54" s="34">
        <f t="shared" si="13"/>
        <v>900445.6400000002</v>
      </c>
      <c r="E54" s="34">
        <f t="shared" si="13"/>
        <v>281440.50999999995</v>
      </c>
      <c r="F54" s="34">
        <f t="shared" si="13"/>
        <v>1007400.8799999999</v>
      </c>
      <c r="G54" s="34">
        <f t="shared" si="13"/>
        <v>1432090.03</v>
      </c>
      <c r="H54" s="34">
        <f t="shared" si="13"/>
        <v>288917.08</v>
      </c>
      <c r="I54" s="34">
        <f t="shared" si="13"/>
        <v>1090253.7699999998</v>
      </c>
      <c r="J54" s="34">
        <f t="shared" si="13"/>
        <v>944850.1000000001</v>
      </c>
      <c r="K54" s="34">
        <f t="shared" si="13"/>
        <v>1279559.9600000002</v>
      </c>
      <c r="L54" s="34">
        <f t="shared" si="13"/>
        <v>1152447.1400000001</v>
      </c>
      <c r="M54" s="34">
        <f t="shared" si="13"/>
        <v>640585.2100000002</v>
      </c>
      <c r="N54" s="34">
        <f t="shared" si="13"/>
        <v>326021.05</v>
      </c>
      <c r="O54" s="34">
        <f>SUM(B54:N54)</f>
        <v>9699896.260000002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227203.52</v>
      </c>
      <c r="C60" s="42">
        <f t="shared" si="14"/>
        <v>128681.36</v>
      </c>
      <c r="D60" s="42">
        <f t="shared" si="14"/>
        <v>900445.64</v>
      </c>
      <c r="E60" s="42">
        <f t="shared" si="14"/>
        <v>281440.5</v>
      </c>
      <c r="F60" s="42">
        <f t="shared" si="14"/>
        <v>1007400.87</v>
      </c>
      <c r="G60" s="42">
        <f t="shared" si="14"/>
        <v>1432090.03</v>
      </c>
      <c r="H60" s="42">
        <f t="shared" si="14"/>
        <v>288917.07</v>
      </c>
      <c r="I60" s="42">
        <f t="shared" si="14"/>
        <v>1090253.77</v>
      </c>
      <c r="J60" s="42">
        <f t="shared" si="14"/>
        <v>944850.1</v>
      </c>
      <c r="K60" s="42">
        <f t="shared" si="14"/>
        <v>1279559.96</v>
      </c>
      <c r="L60" s="42">
        <f t="shared" si="14"/>
        <v>1152447.14</v>
      </c>
      <c r="M60" s="42">
        <f t="shared" si="14"/>
        <v>640585.21</v>
      </c>
      <c r="N60" s="42">
        <f t="shared" si="14"/>
        <v>326021.05</v>
      </c>
      <c r="O60" s="34">
        <f t="shared" si="14"/>
        <v>9699896.219999999</v>
      </c>
      <c r="Q60"/>
    </row>
    <row r="61" spans="1:18" ht="18.75" customHeight="1">
      <c r="A61" s="26" t="s">
        <v>54</v>
      </c>
      <c r="B61" s="42">
        <v>195429.81</v>
      </c>
      <c r="C61" s="42">
        <v>97595.23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293025.04</v>
      </c>
      <c r="P61"/>
      <c r="Q61"/>
      <c r="R61" s="41"/>
    </row>
    <row r="62" spans="1:16" ht="18.75" customHeight="1">
      <c r="A62" s="26" t="s">
        <v>55</v>
      </c>
      <c r="B62" s="42">
        <v>31773.71</v>
      </c>
      <c r="C62" s="42">
        <v>31086.13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62859.84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900445.64</v>
      </c>
      <c r="E63" s="43">
        <v>0</v>
      </c>
      <c r="F63" s="43">
        <v>0</v>
      </c>
      <c r="G63" s="43">
        <v>0</v>
      </c>
      <c r="H63" s="42">
        <v>288917.07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1189362.71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281440.5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281440.5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1007400.87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1007400.87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1432090.03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1432090.03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1090253.77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1090253.77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944850.1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944850.1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1279559.96</v>
      </c>
      <c r="L69" s="29">
        <v>1152447.14</v>
      </c>
      <c r="M69" s="43">
        <v>0</v>
      </c>
      <c r="N69" s="43">
        <v>0</v>
      </c>
      <c r="O69" s="34">
        <f t="shared" si="15"/>
        <v>2432007.0999999996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640585.21</v>
      </c>
      <c r="N70" s="43">
        <v>0</v>
      </c>
      <c r="O70" s="34">
        <f t="shared" si="15"/>
        <v>640585.21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326021.05</v>
      </c>
      <c r="O71" s="46">
        <f t="shared" si="15"/>
        <v>326021.05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4.2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4.2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ht="14.25">
      <c r="N96" s="53"/>
    </row>
    <row r="97" spans="3:14" ht="14.25">
      <c r="C97" s="52"/>
      <c r="D97" s="52"/>
      <c r="E97" s="52"/>
      <c r="N97" s="53"/>
    </row>
    <row r="98" spans="3:14" ht="14.25">
      <c r="C98" s="52"/>
      <c r="E98" s="52"/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  <row r="110" ht="14.2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2023-11-10T18:49:41Z</dcterms:modified>
  <cp:category/>
  <cp:version/>
  <cp:contentType/>
  <cp:contentStatus/>
</cp:coreProperties>
</file>