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<sst xmlns="http://schemas.openxmlformats.org/spreadsheetml/2006/main" count="89" uniqueCount="86">
  <si>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</si>
  <si>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</si>
  <si>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</si>
  <si>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</si>
  <si>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</si>
  <si>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</si>
  <si>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</si>
  <si>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</si>
  <si>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</si>
  <si>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</si>
  <si>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</si>
  <si>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</si>
  <si>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</si>
  <si>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</si>
  <si>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</si>
  <si>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</si>
  <si>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</si>
  <si>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</si>
  <si>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</si>
  <si>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</si>
  <si>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</si>
  <si>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</si>
  <si>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</si>
  <si>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</si>
  <si>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</si>
  <si>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</si>
  <si>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</si>
  <si>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</si>
  <si>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</si>
  <si>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</si>
  <si>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</si>
  <si>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</si>
  <si>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</si>
  <si>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</si>
  <si>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</si>
  <si>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</si>
  <si>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</si>
  <si>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</si>
  <si>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</si>
  <si>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</si>
  <si>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</si>
  <si>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</si>
  <si>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</si>
  <si>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</si>
  <si>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</si>
  <si>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</si>
  <si>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</si>
  <si>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</si>
  <si>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</si>
  <si>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</si>
  <si>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</si>
  <si>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</si>
  <si>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</si>
  <si>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</si>
  <si>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</si>
  <si>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</si>
  <si>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</si>
  <si>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</si>
  <si>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</si>
  <si>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</si>
  <si>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</si>
  <si>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</si>
  <si>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</si>
  <si>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</si>
  <si>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</si>
  <si>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</si>
  <si>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</si>
  <si>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</si>
  <si>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</si>
  <si>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</si>
  <si>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</si>
  <si>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</si>
  <si>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</si>
  <si>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</si>
  <si>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</si>
  <si>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</si>
  <si>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</si>
  <si>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</si>
  <si>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</si>
  <si>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</si>
  <si>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</si>
  <si>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</si>
  <si>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</si>
  <si>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05/11/23 - VENCIMENTO 10/11/23</t>
  </si>
  <si>
    <t>4. Remuneração Bruta do Operador (4.1 + 4.2 +....+ 5.0)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</si>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</sst>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914400</xdr:colOff>
      <xdr:row>78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326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43601</v>
      </c>
      <c r="C7" s="9">
        <f t="shared" si="0"/>
        <v>29968</v>
      </c>
      <c r="D7" s="9">
        <f t="shared" si="0"/>
        <v>30556</v>
      </c>
      <c r="E7" s="9">
        <f t="shared" si="0"/>
        <v>7119</v>
      </c>
      <c r="F7" s="9">
        <f t="shared" si="0"/>
        <v>19931</v>
      </c>
      <c r="G7" s="9">
        <f t="shared" si="0"/>
        <v>37794</v>
      </c>
      <c r="H7" s="9">
        <f t="shared" si="0"/>
        <v>5540</v>
      </c>
      <c r="I7" s="9">
        <f t="shared" si="0"/>
        <v>24795</v>
      </c>
      <c r="J7" s="9">
        <f t="shared" si="0"/>
        <v>29141</v>
      </c>
      <c r="K7" s="9">
        <f t="shared" si="0"/>
        <v>42196</v>
      </c>
      <c r="L7" s="9">
        <f t="shared" si="0"/>
        <v>30741</v>
      </c>
      <c r="M7" s="9">
        <f t="shared" si="0"/>
        <v>12682</v>
      </c>
      <c r="N7" s="9">
        <f t="shared" si="0"/>
        <v>8262</v>
      </c>
      <c r="O7" s="9">
        <f t="shared" si="0"/>
        <v>322326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82</v>
      </c>
      <c r="B8" s="11">
        <f aca="true" t="shared" si="1" ref="B8:O8">B9+B10</f>
        <v>1257</v>
      </c>
      <c r="C8" s="11">
        <f t="shared" si="1"/>
        <v>1231</v>
      </c>
      <c r="D8" s="11">
        <f t="shared" si="1"/>
        <v>683</v>
      </c>
      <c r="E8" s="11">
        <f t="shared" si="1"/>
        <v>195</v>
      </c>
      <c r="F8" s="11">
        <f t="shared" si="1"/>
        <v>604</v>
      </c>
      <c r="G8" s="11">
        <f t="shared" si="1"/>
        <v>1702</v>
      </c>
      <c r="H8" s="11">
        <f t="shared" si="1"/>
        <v>189</v>
      </c>
      <c r="I8" s="11">
        <f t="shared" si="1"/>
        <v>1554</v>
      </c>
      <c r="J8" s="11">
        <f t="shared" si="1"/>
        <v>1155</v>
      </c>
      <c r="K8" s="11">
        <f t="shared" si="1"/>
        <v>646</v>
      </c>
      <c r="L8" s="11">
        <f t="shared" si="1"/>
        <v>369</v>
      </c>
      <c r="M8" s="11">
        <f t="shared" si="1"/>
        <v>564</v>
      </c>
      <c r="N8" s="11">
        <f t="shared" si="1"/>
        <v>325</v>
      </c>
      <c r="O8" s="11">
        <f t="shared" si="1"/>
        <v>10474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1257</v>
      </c>
      <c r="C9" s="11">
        <v>1231</v>
      </c>
      <c r="D9" s="11">
        <v>683</v>
      </c>
      <c r="E9" s="11">
        <v>195</v>
      </c>
      <c r="F9" s="11">
        <v>604</v>
      </c>
      <c r="G9" s="11">
        <v>1702</v>
      </c>
      <c r="H9" s="11">
        <v>189</v>
      </c>
      <c r="I9" s="11">
        <v>1554</v>
      </c>
      <c r="J9" s="11">
        <v>1155</v>
      </c>
      <c r="K9" s="11">
        <v>646</v>
      </c>
      <c r="L9" s="11">
        <v>369</v>
      </c>
      <c r="M9" s="11">
        <v>564</v>
      </c>
      <c r="N9" s="11">
        <v>322</v>
      </c>
      <c r="O9" s="11">
        <f>SUM(B9:N9)</f>
        <v>10471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3</v>
      </c>
      <c r="O10" s="11">
        <f>SUM(B10:N10)</f>
        <v>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71</v>
      </c>
      <c r="B11" s="13">
        <v>42344</v>
      </c>
      <c r="C11" s="13">
        <v>28737</v>
      </c>
      <c r="D11" s="13">
        <v>29873</v>
      </c>
      <c r="E11" s="13">
        <v>6924</v>
      </c>
      <c r="F11" s="13">
        <v>19327</v>
      </c>
      <c r="G11" s="13">
        <v>36092</v>
      </c>
      <c r="H11" s="13">
        <v>5351</v>
      </c>
      <c r="I11" s="13">
        <v>23241</v>
      </c>
      <c r="J11" s="13">
        <v>27986</v>
      </c>
      <c r="K11" s="13">
        <v>41550</v>
      </c>
      <c r="L11" s="13">
        <v>30372</v>
      </c>
      <c r="M11" s="13">
        <v>12118</v>
      </c>
      <c r="N11" s="13">
        <v>7937</v>
      </c>
      <c r="O11" s="11">
        <f>SUM(B11:N11)</f>
        <v>311852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75</v>
      </c>
      <c r="B12" s="13">
        <v>3472</v>
      </c>
      <c r="C12" s="13">
        <v>3036</v>
      </c>
      <c r="D12" s="13">
        <v>2406</v>
      </c>
      <c r="E12" s="13">
        <v>726</v>
      </c>
      <c r="F12" s="13">
        <v>1968</v>
      </c>
      <c r="G12" s="13">
        <v>3729</v>
      </c>
      <c r="H12" s="13">
        <v>676</v>
      </c>
      <c r="I12" s="13">
        <v>2455</v>
      </c>
      <c r="J12" s="13">
        <v>2938</v>
      </c>
      <c r="K12" s="13">
        <v>2600</v>
      </c>
      <c r="L12" s="13">
        <v>2222</v>
      </c>
      <c r="M12" s="13">
        <v>691</v>
      </c>
      <c r="N12" s="13">
        <v>350</v>
      </c>
      <c r="O12" s="11">
        <f>SUM(B12:N12)</f>
        <v>27269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76</v>
      </c>
      <c r="B13" s="15">
        <f aca="true" t="shared" si="2" ref="B13:N13">B11-B12</f>
        <v>38872</v>
      </c>
      <c r="C13" s="15">
        <f t="shared" si="2"/>
        <v>25701</v>
      </c>
      <c r="D13" s="15">
        <f t="shared" si="2"/>
        <v>27467</v>
      </c>
      <c r="E13" s="15">
        <f t="shared" si="2"/>
        <v>6198</v>
      </c>
      <c r="F13" s="15">
        <f t="shared" si="2"/>
        <v>17359</v>
      </c>
      <c r="G13" s="15">
        <f t="shared" si="2"/>
        <v>32363</v>
      </c>
      <c r="H13" s="15">
        <f t="shared" si="2"/>
        <v>4675</v>
      </c>
      <c r="I13" s="15">
        <f t="shared" si="2"/>
        <v>20786</v>
      </c>
      <c r="J13" s="15">
        <f t="shared" si="2"/>
        <v>25048</v>
      </c>
      <c r="K13" s="15">
        <f t="shared" si="2"/>
        <v>38950</v>
      </c>
      <c r="L13" s="15">
        <f t="shared" si="2"/>
        <v>28150</v>
      </c>
      <c r="M13" s="15">
        <f t="shared" si="2"/>
        <v>11427</v>
      </c>
      <c r="N13" s="15">
        <f t="shared" si="2"/>
        <v>7587</v>
      </c>
      <c r="O13" s="11">
        <f>SUM(B13:N13)</f>
        <v>284583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1.462618874694623</v>
      </c>
      <c r="C18" s="19">
        <v>1.583759419237858</v>
      </c>
      <c r="D18" s="19">
        <v>1.738326198605727</v>
      </c>
      <c r="E18" s="19">
        <v>1.070328860271429</v>
      </c>
      <c r="F18" s="19">
        <v>1.808609429163659</v>
      </c>
      <c r="G18" s="19">
        <v>1.820631380848489</v>
      </c>
      <c r="H18" s="19">
        <v>1.91899312099616</v>
      </c>
      <c r="I18" s="19">
        <v>1.51629762726177</v>
      </c>
      <c r="J18" s="19">
        <v>1.565187030766059</v>
      </c>
      <c r="K18" s="19">
        <v>1.455904443794934</v>
      </c>
      <c r="L18" s="19">
        <v>1.575390216703478</v>
      </c>
      <c r="M18" s="19">
        <v>1.611432884563509</v>
      </c>
      <c r="N18" s="19">
        <v>1.143142504793965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84</v>
      </c>
      <c r="B20" s="24">
        <f>SUM(B21:B31)</f>
        <v>282166.33</v>
      </c>
      <c r="C20" s="24">
        <f aca="true" t="shared" si="3" ref="C20:N20">SUM(C21:C31)</f>
        <v>197643.03000000003</v>
      </c>
      <c r="D20" s="24">
        <f t="shared" si="3"/>
        <v>180144.99</v>
      </c>
      <c r="E20" s="24">
        <f t="shared" si="3"/>
        <v>52842.22</v>
      </c>
      <c r="F20" s="24">
        <f t="shared" si="3"/>
        <v>163442.3</v>
      </c>
      <c r="G20" s="24">
        <f t="shared" si="3"/>
        <v>253015.74999999997</v>
      </c>
      <c r="H20" s="24">
        <f t="shared" si="3"/>
        <v>68849.62999999999</v>
      </c>
      <c r="I20" s="24">
        <f t="shared" si="3"/>
        <v>187144.65000000002</v>
      </c>
      <c r="J20" s="24">
        <f t="shared" si="3"/>
        <v>184347.54</v>
      </c>
      <c r="K20" s="24">
        <f t="shared" si="3"/>
        <v>289759.18</v>
      </c>
      <c r="L20" s="24">
        <f t="shared" si="3"/>
        <v>261091.12999999998</v>
      </c>
      <c r="M20" s="24">
        <f t="shared" si="3"/>
        <v>123392.89</v>
      </c>
      <c r="N20" s="24">
        <f t="shared" si="3"/>
        <v>49859</v>
      </c>
      <c r="O20" s="24">
        <f>O21+O22+O23+O24+O25+O26+O27+O28+O29</f>
        <v>2227603.6400000006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128710.15</v>
      </c>
      <c r="C21" s="28">
        <f aca="true" t="shared" si="4" ref="C21:N21">ROUND((C15+C16)*C7,2)</f>
        <v>91390.41</v>
      </c>
      <c r="D21" s="28">
        <f t="shared" si="4"/>
        <v>81722.02</v>
      </c>
      <c r="E21" s="28">
        <f t="shared" si="4"/>
        <v>32526.71</v>
      </c>
      <c r="F21" s="28">
        <f t="shared" si="4"/>
        <v>61784.11</v>
      </c>
      <c r="G21" s="28">
        <f t="shared" si="4"/>
        <v>96397.38</v>
      </c>
      <c r="H21" s="28">
        <f t="shared" si="4"/>
        <v>18972.28</v>
      </c>
      <c r="I21" s="28">
        <f t="shared" si="4"/>
        <v>75081.74</v>
      </c>
      <c r="J21" s="28">
        <f t="shared" si="4"/>
        <v>88754.74</v>
      </c>
      <c r="K21" s="28">
        <f t="shared" si="4"/>
        <v>121478.06</v>
      </c>
      <c r="L21" s="28">
        <f t="shared" si="4"/>
        <v>100769</v>
      </c>
      <c r="M21" s="28">
        <f t="shared" si="4"/>
        <v>47969.67</v>
      </c>
      <c r="N21" s="28">
        <f t="shared" si="4"/>
        <v>28228.78</v>
      </c>
      <c r="O21" s="28">
        <f aca="true" t="shared" si="5" ref="O21:O30">SUM(B21:N21)</f>
        <v>973785.0500000002</v>
      </c>
    </row>
    <row r="22" spans="1:23" ht="18.75" customHeight="1">
      <c r="A22" s="26" t="s">
        <v>33</v>
      </c>
      <c r="B22" s="28">
        <f>IF(B18&lt;&gt;0,ROUND((B18-1)*B21,2),0)</f>
        <v>59543.74</v>
      </c>
      <c r="C22" s="28">
        <f aca="true" t="shared" si="6" ref="C22:N22">IF(C18&lt;&gt;0,ROUND((C18-1)*C21,2),0)</f>
        <v>53350.01</v>
      </c>
      <c r="D22" s="28">
        <f t="shared" si="6"/>
        <v>60337.51</v>
      </c>
      <c r="E22" s="28">
        <f t="shared" si="6"/>
        <v>2287.57</v>
      </c>
      <c r="F22" s="28">
        <f t="shared" si="6"/>
        <v>49959.21</v>
      </c>
      <c r="G22" s="28">
        <f t="shared" si="6"/>
        <v>79106.72</v>
      </c>
      <c r="H22" s="28">
        <f t="shared" si="6"/>
        <v>17435.39</v>
      </c>
      <c r="I22" s="28">
        <f t="shared" si="6"/>
        <v>38764.52</v>
      </c>
      <c r="J22" s="28">
        <f t="shared" si="6"/>
        <v>50163.03</v>
      </c>
      <c r="K22" s="28">
        <f t="shared" si="6"/>
        <v>55382.39</v>
      </c>
      <c r="L22" s="28">
        <f t="shared" si="6"/>
        <v>57981.5</v>
      </c>
      <c r="M22" s="28">
        <f t="shared" si="6"/>
        <v>29330.23</v>
      </c>
      <c r="N22" s="28">
        <f t="shared" si="6"/>
        <v>4040.74</v>
      </c>
      <c r="O22" s="28">
        <f t="shared" si="5"/>
        <v>557682.56</v>
      </c>
      <c r="W22" s="51"/>
    </row>
    <row r="23" spans="1:15" ht="18.75" customHeight="1">
      <c r="A23" s="26" t="s">
        <v>34</v>
      </c>
      <c r="B23" s="28">
        <v>27578.62</v>
      </c>
      <c r="C23" s="28">
        <v>23175.93</v>
      </c>
      <c r="D23" s="28">
        <v>18501.4</v>
      </c>
      <c r="E23" s="28">
        <v>6725.12</v>
      </c>
      <c r="F23" s="28">
        <v>20595.39</v>
      </c>
      <c r="G23" s="28">
        <v>31250.8</v>
      </c>
      <c r="H23" s="28">
        <v>5286.5</v>
      </c>
      <c r="I23" s="28">
        <v>25884.72</v>
      </c>
      <c r="J23" s="28">
        <v>15113.37</v>
      </c>
      <c r="K23" s="28">
        <v>32082.57</v>
      </c>
      <c r="L23" s="28">
        <v>26252.38</v>
      </c>
      <c r="M23" s="28">
        <v>14063.32</v>
      </c>
      <c r="N23" s="28">
        <v>6691.04</v>
      </c>
      <c r="O23" s="28">
        <f t="shared" si="5"/>
        <v>253201.16000000003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67</v>
      </c>
      <c r="B26" s="28">
        <v>1190.21</v>
      </c>
      <c r="C26" s="28">
        <v>928.54</v>
      </c>
      <c r="D26" s="28">
        <v>880.7</v>
      </c>
      <c r="E26" s="28">
        <v>236.35</v>
      </c>
      <c r="F26" s="28">
        <v>728.76</v>
      </c>
      <c r="G26" s="28">
        <v>1131.12</v>
      </c>
      <c r="H26" s="28">
        <v>236.35</v>
      </c>
      <c r="I26" s="28">
        <v>776.59</v>
      </c>
      <c r="J26" s="28">
        <v>844.12</v>
      </c>
      <c r="K26" s="28">
        <v>1330.9</v>
      </c>
      <c r="L26" s="28">
        <v>1178.96</v>
      </c>
      <c r="M26" s="28">
        <v>506.47</v>
      </c>
      <c r="N26" s="28">
        <v>216.68</v>
      </c>
      <c r="O26" s="28">
        <f t="shared" si="5"/>
        <v>10185.749999999998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68</v>
      </c>
      <c r="B27" s="28">
        <v>1031.13</v>
      </c>
      <c r="C27" s="28">
        <v>767.71</v>
      </c>
      <c r="D27" s="28">
        <v>673.34</v>
      </c>
      <c r="E27" s="28">
        <v>205.68</v>
      </c>
      <c r="F27" s="28">
        <v>677.58</v>
      </c>
      <c r="G27" s="28">
        <v>912.79</v>
      </c>
      <c r="H27" s="28">
        <v>169.03</v>
      </c>
      <c r="I27" s="28">
        <v>714.22</v>
      </c>
      <c r="J27" s="28">
        <v>677.57</v>
      </c>
      <c r="K27" s="28">
        <v>877.59</v>
      </c>
      <c r="L27" s="28">
        <v>778.99</v>
      </c>
      <c r="M27" s="28">
        <v>440.9</v>
      </c>
      <c r="N27" s="28">
        <v>231.02</v>
      </c>
      <c r="O27" s="28">
        <f t="shared" si="5"/>
        <v>8157.549999999999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69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425.74</v>
      </c>
      <c r="H28" s="28">
        <v>78.84</v>
      </c>
      <c r="I28" s="28">
        <v>331.13</v>
      </c>
      <c r="J28" s="28">
        <v>318.65</v>
      </c>
      <c r="K28" s="28">
        <v>403.4</v>
      </c>
      <c r="L28" s="28">
        <v>363.32</v>
      </c>
      <c r="M28" s="28">
        <v>205.64</v>
      </c>
      <c r="N28" s="28">
        <v>107.75</v>
      </c>
      <c r="O28" s="28">
        <f t="shared" si="5"/>
        <v>3799.4500000000003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70</v>
      </c>
      <c r="B29" s="28">
        <v>59973.46</v>
      </c>
      <c r="C29" s="28">
        <v>24014.26</v>
      </c>
      <c r="D29" s="28">
        <v>15886.92</v>
      </c>
      <c r="E29" s="28">
        <v>8935.82</v>
      </c>
      <c r="F29" s="28">
        <v>27552.18</v>
      </c>
      <c r="G29" s="28">
        <v>41962.15</v>
      </c>
      <c r="H29" s="28">
        <v>24842.19</v>
      </c>
      <c r="I29" s="28">
        <v>41933.63</v>
      </c>
      <c r="J29" s="28">
        <v>26647.01</v>
      </c>
      <c r="K29" s="28">
        <v>41139.43</v>
      </c>
      <c r="L29" s="28">
        <v>41078.72</v>
      </c>
      <c r="M29" s="28">
        <v>29047.61</v>
      </c>
      <c r="N29" s="28">
        <v>8513.94</v>
      </c>
      <c r="O29" s="28">
        <f t="shared" si="5"/>
        <v>391527.32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35235.79</v>
      </c>
      <c r="L30" s="28">
        <v>30859.21</v>
      </c>
      <c r="M30" s="28">
        <v>0</v>
      </c>
      <c r="N30" s="28">
        <v>0</v>
      </c>
      <c r="O30" s="28">
        <f t="shared" si="5"/>
        <v>66095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-188530.8</v>
      </c>
      <c r="C32" s="28">
        <f aca="true" t="shared" si="7" ref="C32:O32">+C33+C35+C48+C49+C50+C55-C56</f>
        <v>-133416.4</v>
      </c>
      <c r="D32" s="28">
        <f t="shared" si="7"/>
        <v>189994.8</v>
      </c>
      <c r="E32" s="28">
        <f t="shared" si="7"/>
        <v>56142</v>
      </c>
      <c r="F32" s="28">
        <f t="shared" si="7"/>
        <v>192342.4</v>
      </c>
      <c r="G32" s="28">
        <f t="shared" si="7"/>
        <v>214511.2</v>
      </c>
      <c r="H32" s="28">
        <f t="shared" si="7"/>
        <v>36168.4</v>
      </c>
      <c r="I32" s="28">
        <f t="shared" si="7"/>
        <v>111862.4</v>
      </c>
      <c r="J32" s="28">
        <f t="shared" si="7"/>
        <v>150918</v>
      </c>
      <c r="K32" s="28">
        <f t="shared" si="7"/>
        <v>-162842.4</v>
      </c>
      <c r="L32" s="28">
        <f t="shared" si="7"/>
        <v>-142623.6</v>
      </c>
      <c r="M32" s="28">
        <f t="shared" si="7"/>
        <v>106518.4</v>
      </c>
      <c r="N32" s="28">
        <f t="shared" si="7"/>
        <v>49583.2</v>
      </c>
      <c r="O32" s="28">
        <f t="shared" si="7"/>
        <v>480627.6</v>
      </c>
    </row>
    <row r="33" spans="1:15" ht="18.75" customHeight="1">
      <c r="A33" s="26" t="s">
        <v>38</v>
      </c>
      <c r="B33" s="29">
        <f>+B34</f>
        <v>-5530.8</v>
      </c>
      <c r="C33" s="29">
        <f>+C34</f>
        <v>-5416.4</v>
      </c>
      <c r="D33" s="29">
        <f aca="true" t="shared" si="8" ref="D33:O33">+D34</f>
        <v>-3005.2</v>
      </c>
      <c r="E33" s="29">
        <f t="shared" si="8"/>
        <v>-858</v>
      </c>
      <c r="F33" s="29">
        <f t="shared" si="8"/>
        <v>-2657.6</v>
      </c>
      <c r="G33" s="29">
        <f t="shared" si="8"/>
        <v>-7488.8</v>
      </c>
      <c r="H33" s="29">
        <f t="shared" si="8"/>
        <v>-831.6</v>
      </c>
      <c r="I33" s="29">
        <f t="shared" si="8"/>
        <v>-6837.6</v>
      </c>
      <c r="J33" s="29">
        <f t="shared" si="8"/>
        <v>-5082</v>
      </c>
      <c r="K33" s="29">
        <f t="shared" si="8"/>
        <v>-2842.4</v>
      </c>
      <c r="L33" s="29">
        <f t="shared" si="8"/>
        <v>-1623.6</v>
      </c>
      <c r="M33" s="29">
        <f t="shared" si="8"/>
        <v>-2481.6</v>
      </c>
      <c r="N33" s="29">
        <f t="shared" si="8"/>
        <v>-1416.8</v>
      </c>
      <c r="O33" s="29">
        <f t="shared" si="8"/>
        <v>-46072.4</v>
      </c>
    </row>
    <row r="34" spans="1:26" ht="18.75" customHeight="1">
      <c r="A34" s="27" t="s">
        <v>39</v>
      </c>
      <c r="B34" s="16">
        <f>ROUND((-B9)*$G$3,2)</f>
        <v>-5530.8</v>
      </c>
      <c r="C34" s="16">
        <f aca="true" t="shared" si="9" ref="C34:N34">ROUND((-C9)*$G$3,2)</f>
        <v>-5416.4</v>
      </c>
      <c r="D34" s="16">
        <f t="shared" si="9"/>
        <v>-3005.2</v>
      </c>
      <c r="E34" s="16">
        <f t="shared" si="9"/>
        <v>-858</v>
      </c>
      <c r="F34" s="16">
        <f t="shared" si="9"/>
        <v>-2657.6</v>
      </c>
      <c r="G34" s="16">
        <f t="shared" si="9"/>
        <v>-7488.8</v>
      </c>
      <c r="H34" s="16">
        <f t="shared" si="9"/>
        <v>-831.6</v>
      </c>
      <c r="I34" s="16">
        <f t="shared" si="9"/>
        <v>-6837.6</v>
      </c>
      <c r="J34" s="16">
        <f t="shared" si="9"/>
        <v>-5082</v>
      </c>
      <c r="K34" s="16">
        <f t="shared" si="9"/>
        <v>-2842.4</v>
      </c>
      <c r="L34" s="16">
        <f t="shared" si="9"/>
        <v>-1623.6</v>
      </c>
      <c r="M34" s="16">
        <f t="shared" si="9"/>
        <v>-2481.6</v>
      </c>
      <c r="N34" s="16">
        <f t="shared" si="9"/>
        <v>-1416.8</v>
      </c>
      <c r="O34" s="30">
        <f aca="true" t="shared" si="10" ref="O34:O56">SUM(B34:N34)</f>
        <v>-46072.4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-183000</v>
      </c>
      <c r="C35" s="29">
        <f aca="true" t="shared" si="11" ref="C35:O35">SUM(C36:C46)</f>
        <v>-128000</v>
      </c>
      <c r="D35" s="29">
        <f t="shared" si="11"/>
        <v>193000</v>
      </c>
      <c r="E35" s="29">
        <f t="shared" si="11"/>
        <v>57000</v>
      </c>
      <c r="F35" s="29">
        <f t="shared" si="11"/>
        <v>195000</v>
      </c>
      <c r="G35" s="29">
        <f t="shared" si="11"/>
        <v>222000</v>
      </c>
      <c r="H35" s="29">
        <f t="shared" si="11"/>
        <v>37000</v>
      </c>
      <c r="I35" s="29">
        <f t="shared" si="11"/>
        <v>118700</v>
      </c>
      <c r="J35" s="29">
        <f t="shared" si="11"/>
        <v>156000</v>
      </c>
      <c r="K35" s="29">
        <f t="shared" si="11"/>
        <v>-160000</v>
      </c>
      <c r="L35" s="29">
        <f t="shared" si="11"/>
        <v>-141000</v>
      </c>
      <c r="M35" s="29">
        <f t="shared" si="11"/>
        <v>109000</v>
      </c>
      <c r="N35" s="29">
        <f t="shared" si="11"/>
        <v>51000</v>
      </c>
      <c r="O35" s="29">
        <f t="shared" si="11"/>
        <v>526700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80</v>
      </c>
      <c r="B41" s="31">
        <v>258000</v>
      </c>
      <c r="C41" s="31">
        <v>187000</v>
      </c>
      <c r="D41" s="31">
        <v>193000</v>
      </c>
      <c r="E41" s="31">
        <v>57000</v>
      </c>
      <c r="F41" s="31">
        <v>195000</v>
      </c>
      <c r="G41" s="31">
        <v>222000</v>
      </c>
      <c r="H41" s="31">
        <v>37000</v>
      </c>
      <c r="I41" s="31">
        <v>118700</v>
      </c>
      <c r="J41" s="31">
        <v>156000</v>
      </c>
      <c r="K41" s="31">
        <v>245000</v>
      </c>
      <c r="L41" s="31">
        <v>228000</v>
      </c>
      <c r="M41" s="31">
        <v>109000</v>
      </c>
      <c r="N41" s="31">
        <v>51000</v>
      </c>
      <c r="O41" s="31">
        <f t="shared" si="10"/>
        <v>2056700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81</v>
      </c>
      <c r="B42" s="31">
        <v>-441000</v>
      </c>
      <c r="C42" s="31">
        <v>-315000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-405000</v>
      </c>
      <c r="L42" s="31">
        <v>-369000</v>
      </c>
      <c r="M42" s="31">
        <v>0</v>
      </c>
      <c r="N42" s="31">
        <v>0</v>
      </c>
      <c r="O42" s="31">
        <f t="shared" si="10"/>
        <v>-1530000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72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74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77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93635.53000000003</v>
      </c>
      <c r="C54" s="34">
        <f aca="true" t="shared" si="13" ref="C54:N54">+C20+C32</f>
        <v>64226.630000000034</v>
      </c>
      <c r="D54" s="34">
        <f t="shared" si="13"/>
        <v>370139.79</v>
      </c>
      <c r="E54" s="34">
        <f t="shared" si="13"/>
        <v>108984.22</v>
      </c>
      <c r="F54" s="34">
        <f t="shared" si="13"/>
        <v>355784.69999999995</v>
      </c>
      <c r="G54" s="34">
        <f t="shared" si="13"/>
        <v>467526.94999999995</v>
      </c>
      <c r="H54" s="34">
        <f t="shared" si="13"/>
        <v>105018.03</v>
      </c>
      <c r="I54" s="34">
        <f t="shared" si="13"/>
        <v>299007.05000000005</v>
      </c>
      <c r="J54" s="34">
        <f t="shared" si="13"/>
        <v>335265.54000000004</v>
      </c>
      <c r="K54" s="34">
        <f t="shared" si="13"/>
        <v>126916.78</v>
      </c>
      <c r="L54" s="34">
        <f t="shared" si="13"/>
        <v>118467.52999999997</v>
      </c>
      <c r="M54" s="34">
        <f t="shared" si="13"/>
        <v>229911.28999999998</v>
      </c>
      <c r="N54" s="34">
        <f t="shared" si="13"/>
        <v>99442.2</v>
      </c>
      <c r="O54" s="34">
        <f>SUM(B54:N54)</f>
        <v>2774326.2399999998</v>
      </c>
      <c r="P54"/>
      <c r="Q54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93635.54000000001</v>
      </c>
      <c r="C60" s="42">
        <f t="shared" si="14"/>
        <v>64226.63</v>
      </c>
      <c r="D60" s="42">
        <f t="shared" si="14"/>
        <v>370139.79</v>
      </c>
      <c r="E60" s="42">
        <f t="shared" si="14"/>
        <v>108984.22</v>
      </c>
      <c r="F60" s="42">
        <f t="shared" si="14"/>
        <v>355784.7</v>
      </c>
      <c r="G60" s="42">
        <f t="shared" si="14"/>
        <v>467526.94</v>
      </c>
      <c r="H60" s="42">
        <f t="shared" si="14"/>
        <v>105018.04</v>
      </c>
      <c r="I60" s="42">
        <f t="shared" si="14"/>
        <v>299007.05</v>
      </c>
      <c r="J60" s="42">
        <f t="shared" si="14"/>
        <v>335265.54</v>
      </c>
      <c r="K60" s="42">
        <f t="shared" si="14"/>
        <v>126916.78</v>
      </c>
      <c r="L60" s="42">
        <f t="shared" si="14"/>
        <v>118467.52</v>
      </c>
      <c r="M60" s="42">
        <f t="shared" si="14"/>
        <v>229911.29</v>
      </c>
      <c r="N60" s="42">
        <f t="shared" si="14"/>
        <v>99442.19</v>
      </c>
      <c r="O60" s="34">
        <f t="shared" si="14"/>
        <v>2774326.2299999995</v>
      </c>
      <c r="Q60"/>
    </row>
    <row r="61" spans="1:18" ht="18.75" customHeight="1">
      <c r="A61" s="26" t="s">
        <v>54</v>
      </c>
      <c r="B61" s="42">
        <v>87239.74</v>
      </c>
      <c r="C61" s="42">
        <v>52283.56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139523.3</v>
      </c>
      <c r="P61"/>
      <c r="Q61"/>
      <c r="R61" s="41"/>
    </row>
    <row r="62" spans="1:16" ht="18.75" customHeight="1">
      <c r="A62" s="26" t="s">
        <v>55</v>
      </c>
      <c r="B62" s="42">
        <v>6395.8</v>
      </c>
      <c r="C62" s="42">
        <v>11943.07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18338.87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370139.79</v>
      </c>
      <c r="E63" s="43">
        <v>0</v>
      </c>
      <c r="F63" s="43">
        <v>0</v>
      </c>
      <c r="G63" s="43">
        <v>0</v>
      </c>
      <c r="H63" s="42">
        <v>105018.04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475157.82999999996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108984.22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108984.22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355784.7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355784.7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467526.94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467526.94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299007.05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299007.05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335265.54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335265.54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126916.78</v>
      </c>
      <c r="L69" s="29">
        <v>118467.52</v>
      </c>
      <c r="M69" s="43">
        <v>0</v>
      </c>
      <c r="N69" s="43">
        <v>0</v>
      </c>
      <c r="O69" s="34">
        <f t="shared" si="15"/>
        <v>245384.3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229911.29</v>
      </c>
      <c r="N70" s="43">
        <v>0</v>
      </c>
      <c r="O70" s="34">
        <f t="shared" si="15"/>
        <v>229911.29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99442.19</v>
      </c>
      <c r="O71" s="46">
        <f t="shared" si="15"/>
        <v>99442.19</v>
      </c>
      <c r="P71"/>
      <c r="S71"/>
      <c r="Z71"/>
    </row>
    <row r="72" spans="1:12" ht="21" customHeight="1">
      <c r="A72" s="47" t="s">
        <v>79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4.2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4.2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ht="14.25">
      <c r="N96" s="53"/>
    </row>
    <row r="97" spans="3:14" ht="14.25">
      <c r="C97" s="52"/>
      <c r="D97" s="52"/>
      <c r="E97" s="52"/>
      <c r="N97" s="53"/>
    </row>
    <row r="98" spans="3:14" ht="14.25">
      <c r="C98" s="52"/>
      <c r="E98" s="52"/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  <row r="110" ht="14.2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2023-11-10T18:47:55Z</dcterms:modified>
  <cp:category/>
  <cp:version/>
  <cp:contentType/>
  <cp:contentStatus/>
</cp:coreProperties>
</file>