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485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<sst xmlns="http://schemas.openxmlformats.org/spreadsheetml/2006/main" count="89" uniqueCount="86">
  <si>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</si>
  <si>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</si>
  <si>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</si>
  <si>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</si>
  <si>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</si>
  <si>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</si>
  <si>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</si>
  <si>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</si>
  <si>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</si>
  <si>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</si>
  <si>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</si>
  <si>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</si>
  <si>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</si>
  <si>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</si>
  <si>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</si>
  <si>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</si>
  <si>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</si>
  <si>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</si>
  <si>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</si>
  <si>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</si>
  <si>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</si>
  <si>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</si>
  <si>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</si>
  <si>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</si>
  <si>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</si>
  <si>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</si>
  <si>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</si>
  <si>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</si>
  <si>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</si>
  <si>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</si>
  <si>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</si>
  <si>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</si>
  <si>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</si>
  <si>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</si>
  <si>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</si>
  <si>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</si>
  <si>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</si>
  <si>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</si>
  <si>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</si>
  <si>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</si>
  <si>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</si>
  <si>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</si>
  <si>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</si>
  <si>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</si>
  <si>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</si>
  <si>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</si>
  <si>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</si>
  <si>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</si>
  <si>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</si>
  <si>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</si>
  <si>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</si>
  <si>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</si>
  <si>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</si>
  <si>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</si>
  <si>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</si>
  <si>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</si>
  <si>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</si>
  <si>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</si>
  <si>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</si>
  <si>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</si>
  <si>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</si>
  <si>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</si>
  <si>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</si>
  <si>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</si>
  <si>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</si>
  <si>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</si>
  <si>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</si>
  <si>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</si>
  <si>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</si>
  <si>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</si>
  <si>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</si>
  <si>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</si>
  <si>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</si>
  <si>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</si>
  <si>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</si>
  <si>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</si>
  <si>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</si>
  <si>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</si>
  <si>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</si>
  <si>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</si>
  <si>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</si>
  <si>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</si>
  <si>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</si>
  <si>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02/11/23 - VENCIMENTO 09/11/23</t>
  </si>
  <si>
    <t>4. Remuneração Bruta do Operador (4.1 + 4.2 +....+ 5.0)</t>
  </si>
  <si>
    <t>5.0. Remuneração Veículos Elétricos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</si>
</sst>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  <xf numFmtId="43" fontId="0" fillId="0" borderId="0" xfId="0" applyNumberForma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77</xdr:row>
      <xdr:rowOff>0</xdr:rowOff>
    </xdr:from>
    <xdr:to>
      <xdr:col>2</xdr:col>
      <xdr:colOff>638175</xdr:colOff>
      <xdr:row>77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3261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10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189165</v>
      </c>
      <c r="C7" s="9">
        <f t="shared" si="0"/>
        <v>123292</v>
      </c>
      <c r="D7" s="9">
        <f t="shared" si="0"/>
        <v>117974</v>
      </c>
      <c r="E7" s="9">
        <f t="shared" si="0"/>
        <v>31751</v>
      </c>
      <c r="F7" s="9">
        <f t="shared" si="0"/>
        <v>100568</v>
      </c>
      <c r="G7" s="9">
        <f t="shared" si="0"/>
        <v>154996</v>
      </c>
      <c r="H7" s="9">
        <f t="shared" si="0"/>
        <v>22625</v>
      </c>
      <c r="I7" s="9">
        <f t="shared" si="0"/>
        <v>123788</v>
      </c>
      <c r="J7" s="9">
        <f t="shared" si="0"/>
        <v>105012</v>
      </c>
      <c r="K7" s="9">
        <f t="shared" si="0"/>
        <v>165002</v>
      </c>
      <c r="L7" s="9">
        <f t="shared" si="0"/>
        <v>127507</v>
      </c>
      <c r="M7" s="9">
        <f t="shared" si="0"/>
        <v>55469</v>
      </c>
      <c r="N7" s="9">
        <f t="shared" si="0"/>
        <v>35007</v>
      </c>
      <c r="O7" s="9">
        <f t="shared" si="0"/>
        <v>1352156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82</v>
      </c>
      <c r="B8" s="11">
        <f aca="true" t="shared" si="1" ref="B8:O8">B9+B10</f>
        <v>6332</v>
      </c>
      <c r="C8" s="11">
        <f t="shared" si="1"/>
        <v>5477</v>
      </c>
      <c r="D8" s="11">
        <f t="shared" si="1"/>
        <v>3225</v>
      </c>
      <c r="E8" s="11">
        <f t="shared" si="1"/>
        <v>1011</v>
      </c>
      <c r="F8" s="11">
        <f t="shared" si="1"/>
        <v>3194</v>
      </c>
      <c r="G8" s="11">
        <f t="shared" si="1"/>
        <v>6829</v>
      </c>
      <c r="H8" s="11">
        <f t="shared" si="1"/>
        <v>927</v>
      </c>
      <c r="I8" s="11">
        <f t="shared" si="1"/>
        <v>7039</v>
      </c>
      <c r="J8" s="11">
        <f t="shared" si="1"/>
        <v>4298</v>
      </c>
      <c r="K8" s="11">
        <f t="shared" si="1"/>
        <v>3094</v>
      </c>
      <c r="L8" s="11">
        <f t="shared" si="1"/>
        <v>2211</v>
      </c>
      <c r="M8" s="11">
        <f t="shared" si="1"/>
        <v>2594</v>
      </c>
      <c r="N8" s="11">
        <f t="shared" si="1"/>
        <v>1576</v>
      </c>
      <c r="O8" s="11">
        <f t="shared" si="1"/>
        <v>47807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6332</v>
      </c>
      <c r="C9" s="11">
        <v>5477</v>
      </c>
      <c r="D9" s="11">
        <v>3225</v>
      </c>
      <c r="E9" s="11">
        <v>1011</v>
      </c>
      <c r="F9" s="11">
        <v>3194</v>
      </c>
      <c r="G9" s="11">
        <v>6829</v>
      </c>
      <c r="H9" s="11">
        <v>927</v>
      </c>
      <c r="I9" s="11">
        <v>7039</v>
      </c>
      <c r="J9" s="11">
        <v>4298</v>
      </c>
      <c r="K9" s="11">
        <v>3094</v>
      </c>
      <c r="L9" s="11">
        <v>2211</v>
      </c>
      <c r="M9" s="11">
        <v>2594</v>
      </c>
      <c r="N9" s="11">
        <v>1563</v>
      </c>
      <c r="O9" s="11">
        <f>SUM(B9:N9)</f>
        <v>47794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13</v>
      </c>
      <c r="O10" s="11">
        <f>SUM(B10:N10)</f>
        <v>13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71</v>
      </c>
      <c r="B11" s="13">
        <v>182833</v>
      </c>
      <c r="C11" s="13">
        <v>117815</v>
      </c>
      <c r="D11" s="13">
        <v>114749</v>
      </c>
      <c r="E11" s="13">
        <v>30740</v>
      </c>
      <c r="F11" s="13">
        <v>97374</v>
      </c>
      <c r="G11" s="13">
        <v>148167</v>
      </c>
      <c r="H11" s="13">
        <v>21698</v>
      </c>
      <c r="I11" s="13">
        <v>116749</v>
      </c>
      <c r="J11" s="13">
        <v>100714</v>
      </c>
      <c r="K11" s="13">
        <v>161908</v>
      </c>
      <c r="L11" s="13">
        <v>125296</v>
      </c>
      <c r="M11" s="13">
        <v>52875</v>
      </c>
      <c r="N11" s="13">
        <v>33431</v>
      </c>
      <c r="O11" s="11">
        <f>SUM(B11:N11)</f>
        <v>1304349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75</v>
      </c>
      <c r="B12" s="13">
        <v>16343</v>
      </c>
      <c r="C12" s="13">
        <v>13384</v>
      </c>
      <c r="D12" s="13">
        <v>10523</v>
      </c>
      <c r="E12" s="13">
        <v>3805</v>
      </c>
      <c r="F12" s="13">
        <v>10263</v>
      </c>
      <c r="G12" s="13">
        <v>17007</v>
      </c>
      <c r="H12" s="13">
        <v>2986</v>
      </c>
      <c r="I12" s="13">
        <v>13858</v>
      </c>
      <c r="J12" s="13">
        <v>10582</v>
      </c>
      <c r="K12" s="13">
        <v>12210</v>
      </c>
      <c r="L12" s="13">
        <v>9701</v>
      </c>
      <c r="M12" s="13">
        <v>3346</v>
      </c>
      <c r="N12" s="13">
        <v>1720</v>
      </c>
      <c r="O12" s="11">
        <f>SUM(B12:N12)</f>
        <v>125728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76</v>
      </c>
      <c r="B13" s="15">
        <f aca="true" t="shared" si="2" ref="B13:N13">B11-B12</f>
        <v>166490</v>
      </c>
      <c r="C13" s="15">
        <f t="shared" si="2"/>
        <v>104431</v>
      </c>
      <c r="D13" s="15">
        <f t="shared" si="2"/>
        <v>104226</v>
      </c>
      <c r="E13" s="15">
        <f t="shared" si="2"/>
        <v>26935</v>
      </c>
      <c r="F13" s="15">
        <f t="shared" si="2"/>
        <v>87111</v>
      </c>
      <c r="G13" s="15">
        <f t="shared" si="2"/>
        <v>131160</v>
      </c>
      <c r="H13" s="15">
        <f t="shared" si="2"/>
        <v>18712</v>
      </c>
      <c r="I13" s="15">
        <f t="shared" si="2"/>
        <v>102891</v>
      </c>
      <c r="J13" s="15">
        <f t="shared" si="2"/>
        <v>90132</v>
      </c>
      <c r="K13" s="15">
        <f t="shared" si="2"/>
        <v>149698</v>
      </c>
      <c r="L13" s="15">
        <f t="shared" si="2"/>
        <v>115595</v>
      </c>
      <c r="M13" s="15">
        <f t="shared" si="2"/>
        <v>49529</v>
      </c>
      <c r="N13" s="15">
        <f t="shared" si="2"/>
        <v>31711</v>
      </c>
      <c r="O13" s="11">
        <f>SUM(B13:N13)</f>
        <v>1178621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2.952</v>
      </c>
      <c r="C15" s="17">
        <v>3.0496</v>
      </c>
      <c r="D15" s="17">
        <v>2.6745</v>
      </c>
      <c r="E15" s="17">
        <v>4.569</v>
      </c>
      <c r="F15" s="17">
        <v>3.0999</v>
      </c>
      <c r="G15" s="17">
        <v>2.5506</v>
      </c>
      <c r="H15" s="17">
        <v>3.4246</v>
      </c>
      <c r="I15" s="17">
        <v>3.0281</v>
      </c>
      <c r="J15" s="17">
        <v>3.0457</v>
      </c>
      <c r="K15" s="17">
        <v>2.8789</v>
      </c>
      <c r="L15" s="17">
        <v>3.278</v>
      </c>
      <c r="M15" s="17">
        <v>3.7825</v>
      </c>
      <c r="N15" s="17">
        <v>3.4167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1.179623955246032</v>
      </c>
      <c r="C18" s="19">
        <v>1.248475242347039</v>
      </c>
      <c r="D18" s="19">
        <v>1.390029933492187</v>
      </c>
      <c r="E18" s="19">
        <v>0.845574091189804</v>
      </c>
      <c r="F18" s="19">
        <v>1.344680847969437</v>
      </c>
      <c r="G18" s="19">
        <v>1.390697135694034</v>
      </c>
      <c r="H18" s="19">
        <v>1.470852038678704</v>
      </c>
      <c r="I18" s="19">
        <v>1.139148631516946</v>
      </c>
      <c r="J18" s="19">
        <v>1.34665982952887</v>
      </c>
      <c r="K18" s="19">
        <v>1.118277683482382</v>
      </c>
      <c r="L18" s="19">
        <v>1.207535967910594</v>
      </c>
      <c r="M18" s="19">
        <v>1.182718282744018</v>
      </c>
      <c r="N18" s="19">
        <v>1.027830360605189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84</v>
      </c>
      <c r="B20" s="24">
        <f>SUM(B21:B30)</f>
        <v>769055.82</v>
      </c>
      <c r="C20" s="24">
        <f aca="true" t="shared" si="3" ref="C20:N20">SUM(C21:C30)</f>
        <v>530749.81</v>
      </c>
      <c r="D20" s="24">
        <f t="shared" si="3"/>
        <v>480397.92000000004</v>
      </c>
      <c r="E20" s="24">
        <f t="shared" si="3"/>
        <v>142505.67</v>
      </c>
      <c r="F20" s="24">
        <f t="shared" si="3"/>
        <v>478803.60000000003</v>
      </c>
      <c r="G20" s="24">
        <f t="shared" si="3"/>
        <v>633934.1</v>
      </c>
      <c r="H20" s="24">
        <f t="shared" si="3"/>
        <v>147226.22</v>
      </c>
      <c r="I20" s="24">
        <f t="shared" si="3"/>
        <v>501442.16</v>
      </c>
      <c r="J20" s="24">
        <f t="shared" si="3"/>
        <v>486439.50000000006</v>
      </c>
      <c r="K20" s="24">
        <f t="shared" si="3"/>
        <v>648902.9500000001</v>
      </c>
      <c r="L20" s="24">
        <f t="shared" si="3"/>
        <v>615312.76</v>
      </c>
      <c r="M20" s="24">
        <f t="shared" si="3"/>
        <v>297831.29</v>
      </c>
      <c r="N20" s="24">
        <f t="shared" si="3"/>
        <v>143866.24999999997</v>
      </c>
      <c r="O20" s="24">
        <f>O21+O22+O23+O24+O25+O26+O27+O28+O29</f>
        <v>5810264.7700000005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558415.08</v>
      </c>
      <c r="C21" s="28">
        <f aca="true" t="shared" si="4" ref="C21:N21">ROUND((C15+C16)*C7,2)</f>
        <v>375991.28</v>
      </c>
      <c r="D21" s="28">
        <f t="shared" si="4"/>
        <v>315521.46</v>
      </c>
      <c r="E21" s="28">
        <f t="shared" si="4"/>
        <v>145070.32</v>
      </c>
      <c r="F21" s="28">
        <f t="shared" si="4"/>
        <v>311750.74</v>
      </c>
      <c r="G21" s="28">
        <f t="shared" si="4"/>
        <v>395332.8</v>
      </c>
      <c r="H21" s="28">
        <f t="shared" si="4"/>
        <v>77481.58</v>
      </c>
      <c r="I21" s="28">
        <f t="shared" si="4"/>
        <v>374842.44</v>
      </c>
      <c r="J21" s="28">
        <f t="shared" si="4"/>
        <v>319835.05</v>
      </c>
      <c r="K21" s="28">
        <f t="shared" si="4"/>
        <v>475024.26</v>
      </c>
      <c r="L21" s="28">
        <f t="shared" si="4"/>
        <v>417967.95</v>
      </c>
      <c r="M21" s="28">
        <f t="shared" si="4"/>
        <v>209811.49</v>
      </c>
      <c r="N21" s="28">
        <f t="shared" si="4"/>
        <v>119608.42</v>
      </c>
      <c r="O21" s="28">
        <f aca="true" t="shared" si="5" ref="O21:O30">SUM(B21:N21)</f>
        <v>4096652.87</v>
      </c>
    </row>
    <row r="22" spans="1:23" ht="18.75" customHeight="1">
      <c r="A22" s="26" t="s">
        <v>33</v>
      </c>
      <c r="B22" s="28">
        <f>IF(B18&lt;&gt;0,ROUND((B18-1)*B21,2),0)</f>
        <v>100304.73</v>
      </c>
      <c r="C22" s="28">
        <f aca="true" t="shared" si="6" ref="C22:N22">IF(C18&lt;&gt;0,ROUND((C18-1)*C21,2),0)</f>
        <v>93424.52</v>
      </c>
      <c r="D22" s="28">
        <f t="shared" si="6"/>
        <v>123062.81</v>
      </c>
      <c r="E22" s="28">
        <f t="shared" si="6"/>
        <v>-22402.62</v>
      </c>
      <c r="F22" s="28">
        <f t="shared" si="6"/>
        <v>107454.51</v>
      </c>
      <c r="G22" s="28">
        <f t="shared" si="6"/>
        <v>154455.39</v>
      </c>
      <c r="H22" s="28">
        <f t="shared" si="6"/>
        <v>36482.36</v>
      </c>
      <c r="I22" s="28">
        <f t="shared" si="6"/>
        <v>52158.81</v>
      </c>
      <c r="J22" s="28">
        <f t="shared" si="6"/>
        <v>110873.96</v>
      </c>
      <c r="K22" s="28">
        <f t="shared" si="6"/>
        <v>56184.77</v>
      </c>
      <c r="L22" s="28">
        <f t="shared" si="6"/>
        <v>86743.38</v>
      </c>
      <c r="M22" s="28">
        <f t="shared" si="6"/>
        <v>38336.4</v>
      </c>
      <c r="N22" s="28">
        <f t="shared" si="6"/>
        <v>3328.75</v>
      </c>
      <c r="O22" s="28">
        <f t="shared" si="5"/>
        <v>940407.77</v>
      </c>
      <c r="W22" s="51"/>
    </row>
    <row r="23" spans="1:15" ht="18.75" customHeight="1">
      <c r="A23" s="26" t="s">
        <v>34</v>
      </c>
      <c r="B23" s="28">
        <v>43799.6</v>
      </c>
      <c r="C23" s="28">
        <v>31539.8</v>
      </c>
      <c r="D23" s="28">
        <v>22198.64</v>
      </c>
      <c r="E23" s="28">
        <v>8509.82</v>
      </c>
      <c r="F23" s="28">
        <v>28337.19</v>
      </c>
      <c r="G23" s="28">
        <v>37854.1</v>
      </c>
      <c r="H23" s="28">
        <v>6104</v>
      </c>
      <c r="I23" s="28">
        <v>26900.62</v>
      </c>
      <c r="J23" s="28">
        <v>25355</v>
      </c>
      <c r="K23" s="28">
        <v>36907.35</v>
      </c>
      <c r="L23" s="28">
        <v>34563.83</v>
      </c>
      <c r="M23" s="28">
        <v>17631.22</v>
      </c>
      <c r="N23" s="28">
        <v>9977.2</v>
      </c>
      <c r="O23" s="28">
        <f t="shared" si="5"/>
        <v>329678.37000000005</v>
      </c>
    </row>
    <row r="24" spans="1:15" ht="18.75" customHeight="1">
      <c r="A24" s="26" t="s">
        <v>35</v>
      </c>
      <c r="B24" s="28">
        <v>3658.1</v>
      </c>
      <c r="C24" s="28">
        <v>3658.1</v>
      </c>
      <c r="D24" s="28">
        <v>1829.05</v>
      </c>
      <c r="E24" s="28">
        <v>1829.05</v>
      </c>
      <c r="F24" s="28">
        <v>1829.05</v>
      </c>
      <c r="G24" s="28">
        <v>1829.05</v>
      </c>
      <c r="H24" s="28">
        <v>1829.05</v>
      </c>
      <c r="I24" s="28">
        <v>3658.1</v>
      </c>
      <c r="J24" s="28">
        <v>1829.05</v>
      </c>
      <c r="K24" s="28">
        <v>1829.05</v>
      </c>
      <c r="L24" s="28">
        <v>1829.05</v>
      </c>
      <c r="M24" s="28">
        <v>1829.05</v>
      </c>
      <c r="N24" s="28">
        <v>1829.05</v>
      </c>
      <c r="O24" s="28">
        <f t="shared" si="5"/>
        <v>29264.799999999992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67</v>
      </c>
      <c r="B26" s="28">
        <v>1392.8</v>
      </c>
      <c r="C26" s="28">
        <v>996.07</v>
      </c>
      <c r="D26" s="28">
        <v>911.65</v>
      </c>
      <c r="E26" s="28">
        <v>261.68</v>
      </c>
      <c r="F26" s="28">
        <v>886.33</v>
      </c>
      <c r="G26" s="28">
        <v>1162.08</v>
      </c>
      <c r="H26" s="28">
        <v>239.17</v>
      </c>
      <c r="I26" s="28">
        <v>903.21</v>
      </c>
      <c r="J26" s="28">
        <v>903.21</v>
      </c>
      <c r="K26" s="28">
        <v>1193.03</v>
      </c>
      <c r="L26" s="28">
        <v>1128.31</v>
      </c>
      <c r="M26" s="28">
        <v>528.98</v>
      </c>
      <c r="N26" s="28">
        <v>270.12</v>
      </c>
      <c r="O26" s="28">
        <f t="shared" si="5"/>
        <v>10776.64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68</v>
      </c>
      <c r="B27" s="28">
        <v>1031.13</v>
      </c>
      <c r="C27" s="28">
        <v>767.71</v>
      </c>
      <c r="D27" s="28">
        <v>673.34</v>
      </c>
      <c r="E27" s="28">
        <v>205.68</v>
      </c>
      <c r="F27" s="28">
        <v>677.58</v>
      </c>
      <c r="G27" s="28">
        <v>912.79</v>
      </c>
      <c r="H27" s="28">
        <v>169.03</v>
      </c>
      <c r="I27" s="28">
        <v>714.22</v>
      </c>
      <c r="J27" s="28">
        <v>677.57</v>
      </c>
      <c r="K27" s="28">
        <v>877.59</v>
      </c>
      <c r="L27" s="28">
        <v>778.99</v>
      </c>
      <c r="M27" s="28">
        <v>440.9</v>
      </c>
      <c r="N27" s="28">
        <v>231.02</v>
      </c>
      <c r="O27" s="28">
        <f t="shared" si="5"/>
        <v>8157.549999999999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69</v>
      </c>
      <c r="B28" s="28">
        <v>480.92</v>
      </c>
      <c r="C28" s="28">
        <v>358.07</v>
      </c>
      <c r="D28" s="28">
        <v>314.05</v>
      </c>
      <c r="E28" s="28">
        <v>95.92</v>
      </c>
      <c r="F28" s="28">
        <v>316.02</v>
      </c>
      <c r="G28" s="28">
        <v>425.74</v>
      </c>
      <c r="H28" s="28">
        <v>78.84</v>
      </c>
      <c r="I28" s="28">
        <v>331.13</v>
      </c>
      <c r="J28" s="28">
        <v>318.65</v>
      </c>
      <c r="K28" s="28">
        <v>403.4</v>
      </c>
      <c r="L28" s="28">
        <v>363.32</v>
      </c>
      <c r="M28" s="28">
        <v>205.64</v>
      </c>
      <c r="N28" s="28">
        <v>107.75</v>
      </c>
      <c r="O28" s="28">
        <f t="shared" si="5"/>
        <v>3799.4500000000003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70</v>
      </c>
      <c r="B29" s="28">
        <v>59973.46</v>
      </c>
      <c r="C29" s="28">
        <v>24014.26</v>
      </c>
      <c r="D29" s="28">
        <v>15886.92</v>
      </c>
      <c r="E29" s="28">
        <v>8935.82</v>
      </c>
      <c r="F29" s="28">
        <v>27552.18</v>
      </c>
      <c r="G29" s="28">
        <v>41962.15</v>
      </c>
      <c r="H29" s="28">
        <v>24842.19</v>
      </c>
      <c r="I29" s="28">
        <v>41933.63</v>
      </c>
      <c r="J29" s="28">
        <v>26647.01</v>
      </c>
      <c r="K29" s="28">
        <v>41139.43</v>
      </c>
      <c r="L29" s="28">
        <v>41078.72</v>
      </c>
      <c r="M29" s="28">
        <v>29047.61</v>
      </c>
      <c r="N29" s="28">
        <v>8513.94</v>
      </c>
      <c r="O29" s="28">
        <f t="shared" si="5"/>
        <v>391527.32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6" t="s">
        <v>85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35344.07</v>
      </c>
      <c r="L30" s="28">
        <v>30859.21</v>
      </c>
      <c r="M30" s="28">
        <v>0</v>
      </c>
      <c r="N30" s="28">
        <v>0</v>
      </c>
      <c r="O30" s="28">
        <f t="shared" si="5"/>
        <v>66203.28</v>
      </c>
      <c r="P30"/>
      <c r="Q30"/>
      <c r="R30"/>
      <c r="S30"/>
      <c r="T30"/>
      <c r="U30"/>
      <c r="V30"/>
      <c r="W30"/>
      <c r="X30"/>
      <c r="Y30"/>
      <c r="Z30"/>
    </row>
    <row r="31" spans="1:16" ht="15" customHeight="1">
      <c r="A31" s="27"/>
      <c r="B31" s="16"/>
      <c r="C31" s="16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6"/>
      <c r="P31" s="52"/>
    </row>
    <row r="32" spans="1:15" ht="18.75" customHeight="1">
      <c r="A32" s="14" t="s">
        <v>37</v>
      </c>
      <c r="B32" s="28">
        <f>+B33+B35+B48+B49+B50+B55-B56</f>
        <v>-468860.8</v>
      </c>
      <c r="C32" s="28">
        <f aca="true" t="shared" si="7" ref="C32:O32">+C33+C35+C48+C49+C50+C55-C56</f>
        <v>-339098.8</v>
      </c>
      <c r="D32" s="28">
        <f t="shared" si="7"/>
        <v>-14190</v>
      </c>
      <c r="E32" s="28">
        <f t="shared" si="7"/>
        <v>-4448.4</v>
      </c>
      <c r="F32" s="28">
        <f t="shared" si="7"/>
        <v>-14053.6</v>
      </c>
      <c r="G32" s="28">
        <f t="shared" si="7"/>
        <v>-30047.6</v>
      </c>
      <c r="H32" s="28">
        <f t="shared" si="7"/>
        <v>-4078.8</v>
      </c>
      <c r="I32" s="28">
        <f t="shared" si="7"/>
        <v>-30971.6</v>
      </c>
      <c r="J32" s="28">
        <f t="shared" si="7"/>
        <v>-18911.2</v>
      </c>
      <c r="K32" s="28">
        <f t="shared" si="7"/>
        <v>-418613.6</v>
      </c>
      <c r="L32" s="28">
        <f t="shared" si="7"/>
        <v>-378728.4</v>
      </c>
      <c r="M32" s="28">
        <f t="shared" si="7"/>
        <v>-11413.6</v>
      </c>
      <c r="N32" s="28">
        <f t="shared" si="7"/>
        <v>-6877.2</v>
      </c>
      <c r="O32" s="28">
        <f t="shared" si="7"/>
        <v>-1740293.6</v>
      </c>
    </row>
    <row r="33" spans="1:15" ht="18.75" customHeight="1">
      <c r="A33" s="26" t="s">
        <v>38</v>
      </c>
      <c r="B33" s="29">
        <f>+B34</f>
        <v>-27860.8</v>
      </c>
      <c r="C33" s="29">
        <f>+C34</f>
        <v>-24098.8</v>
      </c>
      <c r="D33" s="29">
        <f aca="true" t="shared" si="8" ref="D33:O33">+D34</f>
        <v>-14190</v>
      </c>
      <c r="E33" s="29">
        <f t="shared" si="8"/>
        <v>-4448.4</v>
      </c>
      <c r="F33" s="29">
        <f t="shared" si="8"/>
        <v>-14053.6</v>
      </c>
      <c r="G33" s="29">
        <f t="shared" si="8"/>
        <v>-30047.6</v>
      </c>
      <c r="H33" s="29">
        <f t="shared" si="8"/>
        <v>-4078.8</v>
      </c>
      <c r="I33" s="29">
        <f t="shared" si="8"/>
        <v>-30971.6</v>
      </c>
      <c r="J33" s="29">
        <f t="shared" si="8"/>
        <v>-18911.2</v>
      </c>
      <c r="K33" s="29">
        <f t="shared" si="8"/>
        <v>-13613.6</v>
      </c>
      <c r="L33" s="29">
        <f t="shared" si="8"/>
        <v>-9728.4</v>
      </c>
      <c r="M33" s="29">
        <f t="shared" si="8"/>
        <v>-11413.6</v>
      </c>
      <c r="N33" s="29">
        <f t="shared" si="8"/>
        <v>-6877.2</v>
      </c>
      <c r="O33" s="29">
        <f t="shared" si="8"/>
        <v>-210293.60000000003</v>
      </c>
    </row>
    <row r="34" spans="1:26" ht="18.75" customHeight="1">
      <c r="A34" s="27" t="s">
        <v>39</v>
      </c>
      <c r="B34" s="16">
        <f>ROUND((-B9)*$G$3,2)</f>
        <v>-27860.8</v>
      </c>
      <c r="C34" s="16">
        <f aca="true" t="shared" si="9" ref="C34:N34">ROUND((-C9)*$G$3,2)</f>
        <v>-24098.8</v>
      </c>
      <c r="D34" s="16">
        <f t="shared" si="9"/>
        <v>-14190</v>
      </c>
      <c r="E34" s="16">
        <f t="shared" si="9"/>
        <v>-4448.4</v>
      </c>
      <c r="F34" s="16">
        <f t="shared" si="9"/>
        <v>-14053.6</v>
      </c>
      <c r="G34" s="16">
        <f t="shared" si="9"/>
        <v>-30047.6</v>
      </c>
      <c r="H34" s="16">
        <f t="shared" si="9"/>
        <v>-4078.8</v>
      </c>
      <c r="I34" s="16">
        <f t="shared" si="9"/>
        <v>-30971.6</v>
      </c>
      <c r="J34" s="16">
        <f t="shared" si="9"/>
        <v>-18911.2</v>
      </c>
      <c r="K34" s="16">
        <f t="shared" si="9"/>
        <v>-13613.6</v>
      </c>
      <c r="L34" s="16">
        <f t="shared" si="9"/>
        <v>-9728.4</v>
      </c>
      <c r="M34" s="16">
        <f t="shared" si="9"/>
        <v>-11413.6</v>
      </c>
      <c r="N34" s="16">
        <f t="shared" si="9"/>
        <v>-6877.2</v>
      </c>
      <c r="O34" s="30">
        <f aca="true" t="shared" si="10" ref="O34:O56">SUM(B34:N34)</f>
        <v>-210293.60000000003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26" t="s">
        <v>40</v>
      </c>
      <c r="B35" s="29">
        <f>SUM(B36:B46)</f>
        <v>-441000</v>
      </c>
      <c r="C35" s="29">
        <f aca="true" t="shared" si="11" ref="C35:O35">SUM(C36:C46)</f>
        <v>-315000</v>
      </c>
      <c r="D35" s="29">
        <f t="shared" si="11"/>
        <v>0</v>
      </c>
      <c r="E35" s="29">
        <f t="shared" si="11"/>
        <v>0</v>
      </c>
      <c r="F35" s="29">
        <f t="shared" si="11"/>
        <v>0</v>
      </c>
      <c r="G35" s="29">
        <f t="shared" si="11"/>
        <v>0</v>
      </c>
      <c r="H35" s="29">
        <f t="shared" si="11"/>
        <v>0</v>
      </c>
      <c r="I35" s="29">
        <f t="shared" si="11"/>
        <v>0</v>
      </c>
      <c r="J35" s="29">
        <f t="shared" si="11"/>
        <v>0</v>
      </c>
      <c r="K35" s="29">
        <f t="shared" si="11"/>
        <v>-405000</v>
      </c>
      <c r="L35" s="29">
        <f t="shared" si="11"/>
        <v>-369000</v>
      </c>
      <c r="M35" s="29">
        <f t="shared" si="11"/>
        <v>0</v>
      </c>
      <c r="N35" s="29">
        <f t="shared" si="11"/>
        <v>0</v>
      </c>
      <c r="O35" s="29">
        <f t="shared" si="11"/>
        <v>-1530000</v>
      </c>
    </row>
    <row r="36" spans="1:26" ht="18.75" customHeight="1">
      <c r="A36" s="27" t="s">
        <v>41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42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43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44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2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7" t="s">
        <v>45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10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80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f t="shared" si="10"/>
        <v>0</v>
      </c>
      <c r="P41"/>
      <c r="Q41" s="57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81</v>
      </c>
      <c r="B42" s="31">
        <v>-441000</v>
      </c>
      <c r="C42" s="31">
        <v>-315000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-405000</v>
      </c>
      <c r="L42" s="31">
        <v>-369000</v>
      </c>
      <c r="M42" s="31">
        <v>0</v>
      </c>
      <c r="N42" s="31">
        <v>0</v>
      </c>
      <c r="O42" s="31">
        <f t="shared" si="10"/>
        <v>-1530000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46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 t="shared" si="10"/>
        <v>0</v>
      </c>
      <c r="P43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47</v>
      </c>
      <c r="B44" s="31"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f>SUM(B44:N44)</f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72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 t="s">
        <v>73</v>
      </c>
      <c r="B46" s="59">
        <v>0</v>
      </c>
      <c r="C46" s="59">
        <v>0</v>
      </c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31">
        <f t="shared" si="10"/>
        <v>0</v>
      </c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12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spans="1:26" ht="18.75" customHeight="1">
      <c r="A48" s="26" t="s">
        <v>48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 t="shared" si="10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49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1">
        <f>SUM(B49:N49)</f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26" t="s">
        <v>74</v>
      </c>
      <c r="B50" s="33">
        <f>B51+B52</f>
        <v>0</v>
      </c>
      <c r="C50" s="33">
        <f aca="true" t="shared" si="12" ref="C50:O50">C51+C52</f>
        <v>0</v>
      </c>
      <c r="D50" s="33">
        <f t="shared" si="12"/>
        <v>0</v>
      </c>
      <c r="E50" s="33">
        <f t="shared" si="12"/>
        <v>0</v>
      </c>
      <c r="F50" s="33">
        <f t="shared" si="12"/>
        <v>0</v>
      </c>
      <c r="G50" s="33">
        <f t="shared" si="12"/>
        <v>0</v>
      </c>
      <c r="H50" s="33">
        <f t="shared" si="12"/>
        <v>0</v>
      </c>
      <c r="I50" s="33">
        <f t="shared" si="12"/>
        <v>0</v>
      </c>
      <c r="J50" s="33">
        <f t="shared" si="12"/>
        <v>0</v>
      </c>
      <c r="K50" s="33">
        <f t="shared" si="12"/>
        <v>0</v>
      </c>
      <c r="L50" s="33">
        <f t="shared" si="12"/>
        <v>0</v>
      </c>
      <c r="M50" s="33">
        <f t="shared" si="12"/>
        <v>0</v>
      </c>
      <c r="N50" s="33">
        <f t="shared" si="12"/>
        <v>0</v>
      </c>
      <c r="O50" s="33">
        <f t="shared" si="12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77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27" t="s">
        <v>78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1">
        <f t="shared" si="10"/>
        <v>0</v>
      </c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spans="1:26" ht="18.75" customHeight="1">
      <c r="A53" s="12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58"/>
      <c r="Q53" s="58"/>
      <c r="R53" s="58"/>
      <c r="S53" s="58"/>
      <c r="T53" s="58"/>
      <c r="U53" s="60"/>
      <c r="V53" s="61"/>
      <c r="W53" s="58"/>
      <c r="X53" s="58"/>
      <c r="Y53" s="58"/>
      <c r="Z53" s="58"/>
    </row>
    <row r="54" spans="1:26" ht="18.75" customHeight="1">
      <c r="A54" s="14" t="s">
        <v>50</v>
      </c>
      <c r="B54" s="34">
        <f>+B20+B32</f>
        <v>300195.01999999996</v>
      </c>
      <c r="C54" s="34">
        <f aca="true" t="shared" si="13" ref="C54:N54">+C20+C32</f>
        <v>191651.01000000007</v>
      </c>
      <c r="D54" s="34">
        <f t="shared" si="13"/>
        <v>466207.92000000004</v>
      </c>
      <c r="E54" s="34">
        <f t="shared" si="13"/>
        <v>138057.27000000002</v>
      </c>
      <c r="F54" s="34">
        <f t="shared" si="13"/>
        <v>464750.00000000006</v>
      </c>
      <c r="G54" s="34">
        <f t="shared" si="13"/>
        <v>603886.5</v>
      </c>
      <c r="H54" s="34">
        <f t="shared" si="13"/>
        <v>143147.42</v>
      </c>
      <c r="I54" s="34">
        <f t="shared" si="13"/>
        <v>470470.56</v>
      </c>
      <c r="J54" s="34">
        <f t="shared" si="13"/>
        <v>467528.30000000005</v>
      </c>
      <c r="K54" s="34">
        <f t="shared" si="13"/>
        <v>230289.3500000001</v>
      </c>
      <c r="L54" s="34">
        <f t="shared" si="13"/>
        <v>236584.36</v>
      </c>
      <c r="M54" s="34">
        <f t="shared" si="13"/>
        <v>286417.69</v>
      </c>
      <c r="N54" s="34">
        <f t="shared" si="13"/>
        <v>136989.04999999996</v>
      </c>
      <c r="O54" s="34">
        <f>SUM(B54:N54)</f>
        <v>4136174.4499999997</v>
      </c>
      <c r="P54"/>
      <c r="Q54" s="73"/>
      <c r="R54"/>
      <c r="S54"/>
      <c r="T54"/>
      <c r="U54" s="41"/>
      <c r="V54"/>
      <c r="W54"/>
      <c r="X54"/>
      <c r="Y54"/>
      <c r="Z54"/>
    </row>
    <row r="55" spans="1:21" ht="18.75" customHeight="1">
      <c r="A55" s="35" t="s">
        <v>51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  <c r="U55" s="40"/>
    </row>
    <row r="56" spans="1:19" ht="18.75" customHeight="1">
      <c r="A56" s="35" t="s">
        <v>52</v>
      </c>
      <c r="B56" s="31">
        <v>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16">
        <f t="shared" si="10"/>
        <v>0</v>
      </c>
      <c r="P56"/>
      <c r="Q56"/>
      <c r="R56"/>
      <c r="S56"/>
    </row>
    <row r="57" spans="1:19" ht="15.75">
      <c r="A57" s="36"/>
      <c r="B57" s="37"/>
      <c r="C57" s="37"/>
      <c r="D57" s="38"/>
      <c r="E57" s="38"/>
      <c r="F57" s="38"/>
      <c r="G57" s="38"/>
      <c r="H57" s="38"/>
      <c r="I57" s="37"/>
      <c r="J57" s="38"/>
      <c r="K57" s="38"/>
      <c r="L57" s="38"/>
      <c r="M57" s="38"/>
      <c r="N57" s="38"/>
      <c r="O57" s="39"/>
      <c r="P57" s="40"/>
      <c r="Q57"/>
      <c r="R57" s="41"/>
      <c r="S57"/>
    </row>
    <row r="58" spans="1:19" ht="12.75" customHeight="1">
      <c r="A58" s="62"/>
      <c r="B58" s="63"/>
      <c r="C58" s="63"/>
      <c r="D58" s="64"/>
      <c r="E58" s="64"/>
      <c r="F58" s="64"/>
      <c r="G58" s="64"/>
      <c r="H58" s="64"/>
      <c r="I58" s="63"/>
      <c r="J58" s="64"/>
      <c r="K58" s="64"/>
      <c r="L58" s="64"/>
      <c r="M58" s="64"/>
      <c r="N58" s="64"/>
      <c r="O58" s="65"/>
      <c r="P58" s="58"/>
      <c r="Q58" s="58"/>
      <c r="R58" s="60"/>
      <c r="S58" s="58"/>
    </row>
    <row r="59" spans="1:17" ht="15" customHeight="1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58"/>
      <c r="Q59" s="58"/>
    </row>
    <row r="60" spans="1:17" ht="18.75" customHeight="1">
      <c r="A60" s="14" t="s">
        <v>53</v>
      </c>
      <c r="B60" s="42">
        <f aca="true" t="shared" si="14" ref="B60:O60">SUM(B61:B71)</f>
        <v>300195.02</v>
      </c>
      <c r="C60" s="42">
        <f t="shared" si="14"/>
        <v>191651.02</v>
      </c>
      <c r="D60" s="42">
        <f t="shared" si="14"/>
        <v>466207.93</v>
      </c>
      <c r="E60" s="42">
        <f t="shared" si="14"/>
        <v>138057.27</v>
      </c>
      <c r="F60" s="42">
        <f t="shared" si="14"/>
        <v>464750</v>
      </c>
      <c r="G60" s="42">
        <f t="shared" si="14"/>
        <v>603886.5</v>
      </c>
      <c r="H60" s="42">
        <f t="shared" si="14"/>
        <v>143147.41</v>
      </c>
      <c r="I60" s="42">
        <f t="shared" si="14"/>
        <v>470470.57</v>
      </c>
      <c r="J60" s="42">
        <f t="shared" si="14"/>
        <v>467528.3</v>
      </c>
      <c r="K60" s="42">
        <f t="shared" si="14"/>
        <v>230289.35</v>
      </c>
      <c r="L60" s="42">
        <f t="shared" si="14"/>
        <v>236584.36</v>
      </c>
      <c r="M60" s="42">
        <f t="shared" si="14"/>
        <v>286417.69</v>
      </c>
      <c r="N60" s="42">
        <f t="shared" si="14"/>
        <v>136989.04</v>
      </c>
      <c r="O60" s="34">
        <f t="shared" si="14"/>
        <v>4136174.4599999995</v>
      </c>
      <c r="Q60" s="41"/>
    </row>
    <row r="61" spans="1:18" ht="18.75" customHeight="1">
      <c r="A61" s="26" t="s">
        <v>54</v>
      </c>
      <c r="B61" s="42">
        <v>254552.92</v>
      </c>
      <c r="C61" s="42">
        <v>141862.9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>SUM(B61:N61)</f>
        <v>396415.82</v>
      </c>
      <c r="P61"/>
      <c r="Q61"/>
      <c r="R61" s="41"/>
    </row>
    <row r="62" spans="1:16" ht="18.75" customHeight="1">
      <c r="A62" s="26" t="s">
        <v>55</v>
      </c>
      <c r="B62" s="42">
        <v>45642.1</v>
      </c>
      <c r="C62" s="42">
        <v>49788.12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34">
        <f aca="true" t="shared" si="15" ref="O62:O71">SUM(B62:N62)</f>
        <v>95430.22</v>
      </c>
      <c r="P62"/>
    </row>
    <row r="63" spans="1:17" ht="18.75" customHeight="1">
      <c r="A63" s="26" t="s">
        <v>56</v>
      </c>
      <c r="B63" s="43">
        <v>0</v>
      </c>
      <c r="C63" s="43">
        <v>0</v>
      </c>
      <c r="D63" s="29">
        <v>466207.93</v>
      </c>
      <c r="E63" s="43">
        <v>0</v>
      </c>
      <c r="F63" s="43">
        <v>0</v>
      </c>
      <c r="G63" s="43">
        <v>0</v>
      </c>
      <c r="H63" s="42">
        <v>143147.41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29">
        <f t="shared" si="15"/>
        <v>609355.34</v>
      </c>
      <c r="P63" s="52"/>
      <c r="Q63"/>
    </row>
    <row r="64" spans="1:18" ht="18.75" customHeight="1">
      <c r="A64" s="26" t="s">
        <v>57</v>
      </c>
      <c r="B64" s="43">
        <v>0</v>
      </c>
      <c r="C64" s="43">
        <v>0</v>
      </c>
      <c r="D64" s="43">
        <v>0</v>
      </c>
      <c r="E64" s="29">
        <v>138057.27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34">
        <f t="shared" si="15"/>
        <v>138057.27</v>
      </c>
      <c r="R64"/>
    </row>
    <row r="65" spans="1:19" ht="18.75" customHeight="1">
      <c r="A65" s="26" t="s">
        <v>58</v>
      </c>
      <c r="B65" s="43">
        <v>0</v>
      </c>
      <c r="C65" s="43">
        <v>0</v>
      </c>
      <c r="D65" s="43">
        <v>0</v>
      </c>
      <c r="E65" s="43">
        <v>0</v>
      </c>
      <c r="F65" s="29">
        <v>464750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29">
        <f t="shared" si="15"/>
        <v>464750</v>
      </c>
      <c r="S65"/>
    </row>
    <row r="66" spans="1:20" ht="18.75" customHeight="1">
      <c r="A66" s="26" t="s">
        <v>59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2">
        <v>603886.5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603886.5</v>
      </c>
      <c r="T66"/>
    </row>
    <row r="67" spans="1:21" ht="18.75" customHeight="1">
      <c r="A67" s="26" t="s">
        <v>60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2">
        <v>470470.57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470470.57</v>
      </c>
      <c r="U67"/>
    </row>
    <row r="68" spans="1:22" ht="18.75" customHeight="1">
      <c r="A68" s="26" t="s">
        <v>61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29">
        <v>467528.3</v>
      </c>
      <c r="K68" s="43">
        <v>0</v>
      </c>
      <c r="L68" s="43">
        <v>0</v>
      </c>
      <c r="M68" s="43">
        <v>0</v>
      </c>
      <c r="N68" s="43">
        <v>0</v>
      </c>
      <c r="O68" s="34">
        <f t="shared" si="15"/>
        <v>467528.3</v>
      </c>
      <c r="V68"/>
    </row>
    <row r="69" spans="1:23" ht="18.75" customHeight="1">
      <c r="A69" s="26" t="s">
        <v>62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29">
        <v>230289.35</v>
      </c>
      <c r="L69" s="29">
        <v>236584.36</v>
      </c>
      <c r="M69" s="43">
        <v>0</v>
      </c>
      <c r="N69" s="43">
        <v>0</v>
      </c>
      <c r="O69" s="34">
        <f t="shared" si="15"/>
        <v>466873.70999999996</v>
      </c>
      <c r="P69"/>
      <c r="W69"/>
    </row>
    <row r="70" spans="1:25" ht="18.75" customHeight="1">
      <c r="A70" s="26" t="s">
        <v>63</v>
      </c>
      <c r="B70" s="43">
        <v>0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29">
        <v>286417.69</v>
      </c>
      <c r="N70" s="43">
        <v>0</v>
      </c>
      <c r="O70" s="34">
        <f t="shared" si="15"/>
        <v>286417.69</v>
      </c>
      <c r="R70"/>
      <c r="Y70"/>
    </row>
    <row r="71" spans="1:26" ht="18.75" customHeight="1">
      <c r="A71" s="36" t="s">
        <v>64</v>
      </c>
      <c r="B71" s="44">
        <v>0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5">
        <v>136989.04</v>
      </c>
      <c r="O71" s="46">
        <f t="shared" si="15"/>
        <v>136989.04</v>
      </c>
      <c r="P71"/>
      <c r="S71"/>
      <c r="Z71"/>
    </row>
    <row r="72" spans="1:12" ht="21" customHeight="1">
      <c r="A72" s="47" t="s">
        <v>79</v>
      </c>
      <c r="B72" s="48"/>
      <c r="C72" s="48"/>
      <c r="D72"/>
      <c r="E72"/>
      <c r="F72"/>
      <c r="G72"/>
      <c r="H72" s="49"/>
      <c r="I72" s="49"/>
      <c r="J72"/>
      <c r="K72"/>
      <c r="L72"/>
    </row>
    <row r="73" spans="1:14" ht="15.75">
      <c r="A73" s="72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</row>
    <row r="74" spans="2:14" ht="14.25">
      <c r="B74" s="53"/>
      <c r="C74" s="53"/>
      <c r="D74" s="54"/>
      <c r="E74" s="54"/>
      <c r="F74" s="54"/>
      <c r="G74" s="54"/>
      <c r="H74" s="53"/>
      <c r="I74" s="53"/>
      <c r="K74" s="54"/>
      <c r="M74" s="53"/>
      <c r="N74" s="53"/>
    </row>
    <row r="75" spans="2:14" ht="14.25">
      <c r="B75" s="48"/>
      <c r="C75" s="48"/>
      <c r="D75"/>
      <c r="E75"/>
      <c r="F75"/>
      <c r="G75"/>
      <c r="H75"/>
      <c r="I75"/>
      <c r="J75"/>
      <c r="K75"/>
      <c r="L75"/>
      <c r="N75" s="53"/>
    </row>
    <row r="76" ht="14.25">
      <c r="N76" s="53"/>
    </row>
    <row r="77" ht="14.25">
      <c r="N77" s="53"/>
    </row>
    <row r="78" ht="14.25">
      <c r="N78" s="53"/>
    </row>
    <row r="79" ht="14.25">
      <c r="N79" s="53"/>
    </row>
    <row r="80" ht="14.25">
      <c r="N80" s="53"/>
    </row>
    <row r="81" ht="14.25">
      <c r="N81" s="53"/>
    </row>
    <row r="82" ht="14.25">
      <c r="N82" s="53"/>
    </row>
    <row r="83" ht="14.25">
      <c r="N83" s="53"/>
    </row>
    <row r="84" ht="14.25">
      <c r="N84" s="53"/>
    </row>
    <row r="85" ht="14.25">
      <c r="N85" s="53"/>
    </row>
    <row r="86" ht="14.25">
      <c r="N86" s="53"/>
    </row>
    <row r="87" ht="14.25">
      <c r="N87" s="53"/>
    </row>
    <row r="88" ht="14.25">
      <c r="N88" s="53"/>
    </row>
    <row r="89" ht="14.25">
      <c r="N89" s="53"/>
    </row>
    <row r="90" ht="14.25">
      <c r="N90" s="53"/>
    </row>
    <row r="91" ht="14.25">
      <c r="N91" s="53"/>
    </row>
    <row r="92" ht="14.25">
      <c r="N92" s="53"/>
    </row>
    <row r="93" ht="14.25">
      <c r="N93" s="53"/>
    </row>
    <row r="94" ht="14.25">
      <c r="N94" s="53"/>
    </row>
    <row r="95" ht="14.25">
      <c r="N95" s="53"/>
    </row>
    <row r="96" ht="14.25">
      <c r="N96" s="53"/>
    </row>
    <row r="97" spans="3:14" ht="14.25">
      <c r="C97" s="52"/>
      <c r="D97" s="52"/>
      <c r="E97" s="52"/>
      <c r="N97" s="53"/>
    </row>
    <row r="98" spans="3:14" ht="14.25">
      <c r="C98" s="52"/>
      <c r="E98" s="52"/>
      <c r="N98" s="53"/>
    </row>
    <row r="99" ht="14.25">
      <c r="N99" s="53"/>
    </row>
    <row r="100" ht="14.25">
      <c r="N100" s="53"/>
    </row>
    <row r="101" ht="14.25">
      <c r="N101" s="53"/>
    </row>
    <row r="102" ht="14.25">
      <c r="N102" s="53"/>
    </row>
    <row r="103" ht="14.25">
      <c r="N103" s="53"/>
    </row>
    <row r="104" ht="14.25">
      <c r="N104" s="53"/>
    </row>
    <row r="105" ht="14.25">
      <c r="N105" s="53"/>
    </row>
    <row r="106" ht="14.25">
      <c r="N106" s="53"/>
    </row>
    <row r="107" ht="14.25">
      <c r="N107" s="53"/>
    </row>
    <row r="108" ht="14.25">
      <c r="N108" s="53"/>
    </row>
    <row r="109" ht="14.25">
      <c r="N109" s="53"/>
    </row>
    <row r="110" ht="14.25">
      <c r="N110" s="53"/>
    </row>
  </sheetData>
  <sheetProtection/>
  <mergeCells count="6">
    <mergeCell ref="A1:O1"/>
    <mergeCell ref="A2:O2"/>
    <mergeCell ref="A4:A6"/>
    <mergeCell ref="B4:N4"/>
    <mergeCell ref="O4:O6"/>
    <mergeCell ref="A73:N7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dcterms:created xsi:type="dcterms:W3CDTF">2019-10-31T14:26:02Z</dcterms:created>
  <dcterms:modified xsi:type="dcterms:W3CDTF">2023-11-08T18:15:39Z</dcterms:modified>
  <cp:category/>
  <cp:version/>
  <cp:contentType/>
  <cp:contentStatus/>
</cp:coreProperties>
</file>