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total" sheetId="1" r:id="rId1"/>
  </sheets>
  <definedNames>
    <definedName name="_xlnm.Print_Area" localSheetId="0">'total'!$A$1:$L$76</definedName>
    <definedName name="_xlnm.Print_Titles" localSheetId="0">'total'!$4:$6</definedName>
  </definedNames>
  <calcPr fullCalcOnLoad="1"/>
</workbook>
</file>

<file path=xl/sharedStrings.xml><?xml version="1.0" encoding="utf-8"?>
<sst xmlns="http://schemas.openxmlformats.org/spreadsheetml/2006/main" count="90" uniqueCount="89">
  <si>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</si>
  <si>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</si>
  <si>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</si>
  <si>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</si>
  <si>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</si>
  <si>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</si>
  <si>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</si>
  <si>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</si>
  <si>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</si>
  <si>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</si>
  <si>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</si>
  <si>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</si>
  <si>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</si>
  <si>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</si>
  <si>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</si>
  <si>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</si>
  <si>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</si>
  <si>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</si>
  <si>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</si>
  <si>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</si>
  <si>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</si>
  <si>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</si>
  <si>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</si>
  <si>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</si>
  <si>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</si>
  <si>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</si>
  <si>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</si>
  <si>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</si>
  <si>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</si>
  <si>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</si>
  <si>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</si>
  <si>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</si>
  <si>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</si>
  <si>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</si>
  <si>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</si>
  <si>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</si>
  <si>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</si>
  <si>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</si>
  <si>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</si>
  <si>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</si>
  <si>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</si>
  <si>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</si>
  <si>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</si>
  <si>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</si>
  <si>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</si>
  <si>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</si>
  <si>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</si>
  <si>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</si>
  <si>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</si>
  <si>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</si>
  <si>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</si>
  <si>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</si>
  <si>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</si>
  <si>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</si>
  <si>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</si>
  <si>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</si>
  <si>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</si>
  <si>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</si>
  <si>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</si>
  <si>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</si>
  <si>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</si>
  <si>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</si>
  <si>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</si>
  <si>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</si>
  <si>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</si>
  <si>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</si>
  <si>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</si>
  <si>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</si>
  <si>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</si>
  <si>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</si>
  <si>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</si>
  <si>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</si>
  <si>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</si>
  <si>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</si>
  <si>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</si>
  <si>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</si>
  <si>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</si>
  <si>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</si>
  <si>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</si>
  <si>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</si>
  <si>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</si>
  <si>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4. Remuneração Bruta do Operador (4.1 + 4.2 + 4.3 + 4.4 + 4.5 + 4.6 + 4.9)</t>
  </si>
  <si>
    <t>4.9. Remuneração Veículos Elétricos</t>
  </si>
  <si>
    <t>5.3. Revisão de Remuneração pelo Transporte Coletivo ¹</t>
  </si>
  <si>
    <t>¹ Energia para tração setembro e outubro.</t>
  </si>
  <si>
    <t>OPERAÇÃO DE 01/11/23 A 30/11/23 - VENCIMENTO 09/11/23 A 07/12/23</t>
  </si>
  <si>
    <t xml:space="preserve">  Revisões de passageiros transportados, ar condicionado, veículos elétricos, fator de transição, rede da madrugada, arla 32, outubro/23. Total de 55.936 passageiros revisão.</t>
  </si>
  <si>
    <t xml:space="preserve">  Equipamentos embarcados de abril a outubro/23.</t>
  </si>
  <si>
    <t>3. Fator de Transição na Remuneração (Cálculo diário)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</si>
</sst>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171" fontId="32" fillId="0" borderId="4" xfId="46" applyNumberFormat="1" applyFont="1" applyFill="1" applyBorder="1" applyAlignment="1">
      <alignment horizontal="center" vertical="center"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8" sqref="A18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8" t="s">
        <v>52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21">
      <c r="A2" s="59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0" t="s">
        <v>1</v>
      </c>
      <c r="B4" s="61" t="s">
        <v>2</v>
      </c>
      <c r="C4" s="62"/>
      <c r="D4" s="62"/>
      <c r="E4" s="62"/>
      <c r="F4" s="62"/>
      <c r="G4" s="62"/>
      <c r="H4" s="62"/>
      <c r="I4" s="62"/>
      <c r="J4" s="62"/>
      <c r="K4" s="62"/>
      <c r="L4" s="63" t="s">
        <v>3</v>
      </c>
    </row>
    <row r="5" spans="1:12" ht="30" customHeight="1">
      <c r="A5" s="60"/>
      <c r="B5" s="6" t="s">
        <v>4</v>
      </c>
      <c r="C5" s="6" t="s">
        <v>55</v>
      </c>
      <c r="D5" s="6" t="s">
        <v>5</v>
      </c>
      <c r="E5" s="7" t="s">
        <v>56</v>
      </c>
      <c r="F5" s="7" t="s">
        <v>57</v>
      </c>
      <c r="G5" s="7" t="s">
        <v>58</v>
      </c>
      <c r="H5" s="7" t="s">
        <v>59</v>
      </c>
      <c r="I5" s="6" t="s">
        <v>6</v>
      </c>
      <c r="J5" s="6" t="s">
        <v>60</v>
      </c>
      <c r="K5" s="6" t="s">
        <v>4</v>
      </c>
      <c r="L5" s="60"/>
    </row>
    <row r="6" spans="1:12" ht="18.75" customHeight="1">
      <c r="A6" s="60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0"/>
    </row>
    <row r="7" spans="1:13" ht="17.25" customHeight="1">
      <c r="A7" s="9" t="s">
        <v>17</v>
      </c>
      <c r="B7" s="10">
        <f>B8+B11</f>
        <v>1981430</v>
      </c>
      <c r="C7" s="10">
        <f aca="true" t="shared" si="0" ref="C7:K7">C8+C11</f>
        <v>2543914</v>
      </c>
      <c r="D7" s="10">
        <f t="shared" si="0"/>
        <v>7573443</v>
      </c>
      <c r="E7" s="10">
        <f t="shared" si="0"/>
        <v>6112186</v>
      </c>
      <c r="F7" s="10">
        <f t="shared" si="0"/>
        <v>6578241</v>
      </c>
      <c r="G7" s="10">
        <f t="shared" si="0"/>
        <v>3470283</v>
      </c>
      <c r="H7" s="10">
        <f t="shared" si="0"/>
        <v>2008626</v>
      </c>
      <c r="I7" s="10">
        <f t="shared" si="0"/>
        <v>2851413</v>
      </c>
      <c r="J7" s="10">
        <f t="shared" si="0"/>
        <v>2699575</v>
      </c>
      <c r="K7" s="10">
        <f t="shared" si="0"/>
        <v>5114175</v>
      </c>
      <c r="L7" s="10">
        <f aca="true" t="shared" si="1" ref="L7:L13">SUM(B7:K7)</f>
        <v>40933286</v>
      </c>
      <c r="M7" s="11"/>
    </row>
    <row r="8" spans="1:13" ht="17.25" customHeight="1">
      <c r="A8" s="12" t="s">
        <v>79</v>
      </c>
      <c r="B8" s="13">
        <f>B9+B10</f>
        <v>120090</v>
      </c>
      <c r="C8" s="13">
        <f aca="true" t="shared" si="2" ref="C8:K8">C9+C10</f>
        <v>124223</v>
      </c>
      <c r="D8" s="13">
        <f t="shared" si="2"/>
        <v>390989</v>
      </c>
      <c r="E8" s="13">
        <f t="shared" si="2"/>
        <v>282519</v>
      </c>
      <c r="F8" s="13">
        <f t="shared" si="2"/>
        <v>271786</v>
      </c>
      <c r="G8" s="13">
        <f t="shared" si="2"/>
        <v>193298</v>
      </c>
      <c r="H8" s="13">
        <f t="shared" si="2"/>
        <v>101580</v>
      </c>
      <c r="I8" s="13">
        <f t="shared" si="2"/>
        <v>111117</v>
      </c>
      <c r="J8" s="13">
        <f t="shared" si="2"/>
        <v>140000</v>
      </c>
      <c r="K8" s="13">
        <f t="shared" si="2"/>
        <v>245898</v>
      </c>
      <c r="L8" s="13">
        <f t="shared" si="1"/>
        <v>1981500</v>
      </c>
      <c r="M8"/>
    </row>
    <row r="9" spans="1:13" ht="17.25" customHeight="1">
      <c r="A9" s="14" t="s">
        <v>18</v>
      </c>
      <c r="B9" s="15">
        <v>120051</v>
      </c>
      <c r="C9" s="15">
        <v>124223</v>
      </c>
      <c r="D9" s="15">
        <v>390989</v>
      </c>
      <c r="E9" s="15">
        <v>282460</v>
      </c>
      <c r="F9" s="15">
        <v>271786</v>
      </c>
      <c r="G9" s="15">
        <v>193298</v>
      </c>
      <c r="H9" s="15">
        <v>98894</v>
      </c>
      <c r="I9" s="15">
        <v>111117</v>
      </c>
      <c r="J9" s="15">
        <v>140000</v>
      </c>
      <c r="K9" s="15">
        <v>245898</v>
      </c>
      <c r="L9" s="13">
        <f t="shared" si="1"/>
        <v>1978716</v>
      </c>
      <c r="M9"/>
    </row>
    <row r="10" spans="1:13" ht="17.25" customHeight="1">
      <c r="A10" s="14" t="s">
        <v>19</v>
      </c>
      <c r="B10" s="15">
        <v>39</v>
      </c>
      <c r="C10" s="15">
        <v>0</v>
      </c>
      <c r="D10" s="15">
        <v>0</v>
      </c>
      <c r="E10" s="15">
        <v>59</v>
      </c>
      <c r="F10" s="15">
        <v>0</v>
      </c>
      <c r="G10" s="15">
        <v>0</v>
      </c>
      <c r="H10" s="15">
        <v>2686</v>
      </c>
      <c r="I10" s="15">
        <v>0</v>
      </c>
      <c r="J10" s="15">
        <v>0</v>
      </c>
      <c r="K10" s="15">
        <v>0</v>
      </c>
      <c r="L10" s="13">
        <f t="shared" si="1"/>
        <v>2784</v>
      </c>
      <c r="M10"/>
    </row>
    <row r="11" spans="1:13" ht="17.25" customHeight="1">
      <c r="A11" s="12" t="s">
        <v>68</v>
      </c>
      <c r="B11" s="15">
        <v>1861340</v>
      </c>
      <c r="C11" s="15">
        <v>2419691</v>
      </c>
      <c r="D11" s="15">
        <v>7182454</v>
      </c>
      <c r="E11" s="15">
        <v>5829667</v>
      </c>
      <c r="F11" s="15">
        <v>6306455</v>
      </c>
      <c r="G11" s="15">
        <v>3276985</v>
      </c>
      <c r="H11" s="15">
        <v>1907046</v>
      </c>
      <c r="I11" s="15">
        <v>2740296</v>
      </c>
      <c r="J11" s="15">
        <v>2559575</v>
      </c>
      <c r="K11" s="15">
        <v>4868277</v>
      </c>
      <c r="L11" s="13">
        <f t="shared" si="1"/>
        <v>38951786</v>
      </c>
      <c r="M11" s="57"/>
    </row>
    <row r="12" spans="1:13" ht="17.25" customHeight="1">
      <c r="A12" s="14" t="s">
        <v>80</v>
      </c>
      <c r="B12" s="15">
        <v>210215</v>
      </c>
      <c r="C12" s="15">
        <v>180032</v>
      </c>
      <c r="D12" s="15">
        <v>617500</v>
      </c>
      <c r="E12" s="15">
        <v>571230</v>
      </c>
      <c r="F12" s="15">
        <v>540449</v>
      </c>
      <c r="G12" s="15">
        <v>300073</v>
      </c>
      <c r="H12" s="15">
        <v>171059</v>
      </c>
      <c r="I12" s="15">
        <v>152721</v>
      </c>
      <c r="J12" s="15">
        <v>179846</v>
      </c>
      <c r="K12" s="15">
        <v>311762</v>
      </c>
      <c r="L12" s="13">
        <f t="shared" si="1"/>
        <v>3234887</v>
      </c>
      <c r="M12" s="57"/>
    </row>
    <row r="13" spans="1:13" ht="17.25" customHeight="1">
      <c r="A13" s="14" t="s">
        <v>69</v>
      </c>
      <c r="B13" s="15">
        <f>+B11-B12</f>
        <v>1651125</v>
      </c>
      <c r="C13" s="15">
        <f aca="true" t="shared" si="3" ref="C13:K13">+C11-C12</f>
        <v>2239659</v>
      </c>
      <c r="D13" s="15">
        <f t="shared" si="3"/>
        <v>6564954</v>
      </c>
      <c r="E13" s="15">
        <f t="shared" si="3"/>
        <v>5258437</v>
      </c>
      <c r="F13" s="15">
        <f t="shared" si="3"/>
        <v>5766006</v>
      </c>
      <c r="G13" s="15">
        <f t="shared" si="3"/>
        <v>2976912</v>
      </c>
      <c r="H13" s="15">
        <f t="shared" si="3"/>
        <v>1735987</v>
      </c>
      <c r="I13" s="15">
        <f t="shared" si="3"/>
        <v>2587575</v>
      </c>
      <c r="J13" s="15">
        <f t="shared" si="3"/>
        <v>2379729</v>
      </c>
      <c r="K13" s="15">
        <f t="shared" si="3"/>
        <v>4556515</v>
      </c>
      <c r="L13" s="13">
        <f t="shared" si="1"/>
        <v>35716899</v>
      </c>
      <c r="M13" s="51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70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57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88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81</v>
      </c>
      <c r="B20" s="25">
        <f>SUM(B21:B30)</f>
        <v>19392276.700000003</v>
      </c>
      <c r="C20" s="25">
        <f aca="true" t="shared" si="4" ref="C20:K20">SUM(C21:C30)</f>
        <v>13084140.149999997</v>
      </c>
      <c r="D20" s="25">
        <f t="shared" si="4"/>
        <v>42998347.779999994</v>
      </c>
      <c r="E20" s="25">
        <f t="shared" si="4"/>
        <v>35352177.22</v>
      </c>
      <c r="F20" s="25">
        <f t="shared" si="4"/>
        <v>36729271.83</v>
      </c>
      <c r="G20" s="25">
        <f t="shared" si="4"/>
        <v>20792989.280000005</v>
      </c>
      <c r="H20" s="25">
        <f t="shared" si="4"/>
        <v>12134285.180000002</v>
      </c>
      <c r="I20" s="25">
        <f t="shared" si="4"/>
        <v>15327927.53</v>
      </c>
      <c r="J20" s="25">
        <f t="shared" si="4"/>
        <v>17418211.650000002</v>
      </c>
      <c r="K20" s="25">
        <f t="shared" si="4"/>
        <v>23607849.019999996</v>
      </c>
      <c r="L20" s="25">
        <f>SUM(B20:K20)</f>
        <v>236837476.34000003</v>
      </c>
      <c r="M20"/>
    </row>
    <row r="21" spans="1:13" ht="17.25" customHeight="1">
      <c r="A21" s="26" t="s">
        <v>21</v>
      </c>
      <c r="B21" s="53">
        <v>14517739.459999999</v>
      </c>
      <c r="C21" s="53">
        <v>10494408.409999996</v>
      </c>
      <c r="D21" s="53">
        <v>37184847.8</v>
      </c>
      <c r="E21" s="53">
        <v>30398345.840000004</v>
      </c>
      <c r="F21" s="53">
        <v>28907422.250000004</v>
      </c>
      <c r="G21" s="53">
        <v>16768060.420000004</v>
      </c>
      <c r="H21" s="53">
        <v>10690911.92</v>
      </c>
      <c r="I21" s="53">
        <v>12583000.45</v>
      </c>
      <c r="J21" s="53">
        <v>12830000.17</v>
      </c>
      <c r="K21" s="53">
        <v>19848113.18</v>
      </c>
      <c r="L21" s="33">
        <f aca="true" t="shared" si="5" ref="L21:L29">SUM(B21:K21)</f>
        <v>194222849.89999998</v>
      </c>
      <c r="M21"/>
    </row>
    <row r="22" spans="1:13" ht="17.25" customHeight="1">
      <c r="A22" s="27" t="s">
        <v>22</v>
      </c>
      <c r="B22" s="33">
        <v>3763996.7500000005</v>
      </c>
      <c r="C22" s="33">
        <v>2130742.4600000004</v>
      </c>
      <c r="D22" s="33">
        <v>3919145.2499999995</v>
      </c>
      <c r="E22" s="33">
        <v>3745316.849999999</v>
      </c>
      <c r="F22" s="33">
        <v>6194366.47</v>
      </c>
      <c r="G22" s="33">
        <v>3155783.6799999997</v>
      </c>
      <c r="H22" s="33">
        <v>887680.9700000001</v>
      </c>
      <c r="I22" s="33">
        <v>2286258.19</v>
      </c>
      <c r="J22" s="33">
        <v>3913513.3899999997</v>
      </c>
      <c r="K22" s="33">
        <v>2887479.1100000003</v>
      </c>
      <c r="L22" s="33">
        <f t="shared" si="5"/>
        <v>32884283.12</v>
      </c>
      <c r="M22"/>
    </row>
    <row r="23" spans="1:13" ht="17.25" customHeight="1">
      <c r="A23" s="27" t="s">
        <v>23</v>
      </c>
      <c r="B23" s="33">
        <v>63734.45</v>
      </c>
      <c r="C23" s="33">
        <v>380261.43000000005</v>
      </c>
      <c r="D23" s="33">
        <v>1705586.11</v>
      </c>
      <c r="E23" s="33">
        <v>1035418.47</v>
      </c>
      <c r="F23" s="33">
        <v>1450300.55</v>
      </c>
      <c r="G23" s="33">
        <v>832420.1700000004</v>
      </c>
      <c r="H23" s="33">
        <v>478762.27</v>
      </c>
      <c r="I23" s="33">
        <v>375556.07</v>
      </c>
      <c r="J23" s="33">
        <v>533134.7599999999</v>
      </c>
      <c r="K23" s="33">
        <v>717853.22</v>
      </c>
      <c r="L23" s="33">
        <f t="shared" si="5"/>
        <v>7573027.499999999</v>
      </c>
      <c r="M23"/>
    </row>
    <row r="24" spans="1:13" ht="17.25" customHeight="1">
      <c r="A24" s="27" t="s">
        <v>24</v>
      </c>
      <c r="B24" s="33">
        <v>54871.56000000003</v>
      </c>
      <c r="C24" s="29">
        <v>54871.56000000003</v>
      </c>
      <c r="D24" s="29">
        <v>109743.12000000005</v>
      </c>
      <c r="E24" s="29">
        <v>109743.12000000005</v>
      </c>
      <c r="F24" s="33">
        <v>109743.12000000005</v>
      </c>
      <c r="G24" s="29">
        <v>0</v>
      </c>
      <c r="H24" s="33">
        <v>54871.56000000003</v>
      </c>
      <c r="I24" s="29">
        <v>54871.56000000003</v>
      </c>
      <c r="J24" s="29">
        <v>109743.12000000005</v>
      </c>
      <c r="K24" s="29">
        <v>109743.12000000005</v>
      </c>
      <c r="L24" s="33">
        <f t="shared" si="5"/>
        <v>768201.8400000005</v>
      </c>
      <c r="M24"/>
    </row>
    <row r="25" spans="1:13" ht="17.25" customHeight="1">
      <c r="A25" s="27" t="s">
        <v>25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5"/>
        <v>0</v>
      </c>
      <c r="M25"/>
    </row>
    <row r="26" spans="1:13" ht="17.25" customHeight="1">
      <c r="A26" s="27" t="s">
        <v>71</v>
      </c>
      <c r="B26" s="33">
        <v>19102.51</v>
      </c>
      <c r="C26" s="33">
        <v>12785.690000000002</v>
      </c>
      <c r="D26" s="33">
        <v>42400.3</v>
      </c>
      <c r="E26" s="33">
        <v>35343.44</v>
      </c>
      <c r="F26" s="33">
        <v>36966.94</v>
      </c>
      <c r="G26" s="33">
        <v>20025.41</v>
      </c>
      <c r="H26" s="33">
        <v>11783.96</v>
      </c>
      <c r="I26" s="33">
        <v>15351.760000000002</v>
      </c>
      <c r="J26" s="33">
        <v>16378.749999999996</v>
      </c>
      <c r="K26" s="33">
        <v>23792.989999999998</v>
      </c>
      <c r="L26" s="33">
        <f t="shared" si="5"/>
        <v>233931.75</v>
      </c>
      <c r="M26" s="57"/>
    </row>
    <row r="27" spans="1:13" ht="17.25" customHeight="1">
      <c r="A27" s="27" t="s">
        <v>72</v>
      </c>
      <c r="B27" s="33">
        <v>10123.500000000002</v>
      </c>
      <c r="C27" s="33">
        <v>7700.100000000001</v>
      </c>
      <c r="D27" s="33">
        <v>24976.499999999985</v>
      </c>
      <c r="E27" s="33">
        <v>19100.700000000004</v>
      </c>
      <c r="F27" s="33">
        <v>20834.39999999999</v>
      </c>
      <c r="G27" s="33">
        <v>11634.1</v>
      </c>
      <c r="H27" s="33">
        <v>7006.440000000001</v>
      </c>
      <c r="I27" s="33">
        <v>8789.699999999995</v>
      </c>
      <c r="J27" s="33">
        <v>10592.859999999999</v>
      </c>
      <c r="K27" s="33">
        <v>14284.199999999995</v>
      </c>
      <c r="L27" s="33">
        <f t="shared" si="5"/>
        <v>135042.49999999997</v>
      </c>
      <c r="M27" s="57"/>
    </row>
    <row r="28" spans="1:13" ht="17.25" customHeight="1">
      <c r="A28" s="27" t="s">
        <v>73</v>
      </c>
      <c r="B28" s="33">
        <v>4553.100000000001</v>
      </c>
      <c r="C28" s="33">
        <v>3370.499999999998</v>
      </c>
      <c r="D28" s="33">
        <v>11648.700000000008</v>
      </c>
      <c r="E28" s="33">
        <v>8908.799999999997</v>
      </c>
      <c r="F28" s="33">
        <v>9638.100000000008</v>
      </c>
      <c r="G28" s="33">
        <v>5065.500000000001</v>
      </c>
      <c r="H28" s="33">
        <v>3268.059999999999</v>
      </c>
      <c r="I28" s="33">
        <v>4099.799999999998</v>
      </c>
      <c r="J28" s="33">
        <v>4848.599999999998</v>
      </c>
      <c r="K28" s="33">
        <v>6583.199999999996</v>
      </c>
      <c r="L28" s="33">
        <f t="shared" si="5"/>
        <v>61984.36</v>
      </c>
      <c r="M28" s="57"/>
    </row>
    <row r="29" spans="1:13" ht="17.25" customHeight="1">
      <c r="A29" s="27" t="s">
        <v>82</v>
      </c>
      <c r="B29" s="33">
        <v>958155.37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5"/>
        <v>958155.37</v>
      </c>
      <c r="M29" s="57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26</v>
      </c>
      <c r="B32" s="33">
        <f aca="true" t="shared" si="6" ref="B32:K32">+B33+B38+B51</f>
        <v>-4925855.469999999</v>
      </c>
      <c r="C32" s="33">
        <f t="shared" si="6"/>
        <v>-282798.12999999995</v>
      </c>
      <c r="D32" s="33">
        <f t="shared" si="6"/>
        <v>-1195912.92</v>
      </c>
      <c r="E32" s="33">
        <f t="shared" si="6"/>
        <v>-1063437.640000002</v>
      </c>
      <c r="F32" s="33">
        <f t="shared" si="6"/>
        <v>-988853.5099999998</v>
      </c>
      <c r="G32" s="33">
        <f t="shared" si="6"/>
        <v>-571911.1299999999</v>
      </c>
      <c r="H32" s="33">
        <f t="shared" si="6"/>
        <v>-426749.15</v>
      </c>
      <c r="I32" s="33">
        <f t="shared" si="6"/>
        <v>-544197.8</v>
      </c>
      <c r="J32" s="33">
        <f t="shared" si="6"/>
        <v>-420086.62000000005</v>
      </c>
      <c r="K32" s="33">
        <f t="shared" si="6"/>
        <v>-615360.3799999999</v>
      </c>
      <c r="L32" s="33">
        <f aca="true" t="shared" si="7" ref="L32:L39">SUM(B32:K32)</f>
        <v>-11035162.75</v>
      </c>
      <c r="M32"/>
    </row>
    <row r="33" spans="1:13" ht="18.75" customHeight="1">
      <c r="A33" s="27" t="s">
        <v>27</v>
      </c>
      <c r="B33" s="33">
        <f>B34+B35+B36+B37</f>
        <v>-528224.4</v>
      </c>
      <c r="C33" s="33">
        <f aca="true" t="shared" si="8" ref="C33:K33">C34+C35+C36+C37</f>
        <v>-546581.2</v>
      </c>
      <c r="D33" s="33">
        <f t="shared" si="8"/>
        <v>-1720351.6</v>
      </c>
      <c r="E33" s="33">
        <f t="shared" si="8"/>
        <v>-1242824</v>
      </c>
      <c r="F33" s="33">
        <f t="shared" si="8"/>
        <v>-1195858.4</v>
      </c>
      <c r="G33" s="33">
        <f t="shared" si="8"/>
        <v>-850511.2</v>
      </c>
      <c r="H33" s="33">
        <f t="shared" si="8"/>
        <v>-435133.6</v>
      </c>
      <c r="I33" s="33">
        <f t="shared" si="8"/>
        <v>-679760.5700000001</v>
      </c>
      <c r="J33" s="33">
        <f t="shared" si="8"/>
        <v>-616000</v>
      </c>
      <c r="K33" s="33">
        <f t="shared" si="8"/>
        <v>-1081951.2</v>
      </c>
      <c r="L33" s="33">
        <f t="shared" si="7"/>
        <v>-8897196.17</v>
      </c>
      <c r="M33"/>
    </row>
    <row r="34" spans="1:13" s="36" customFormat="1" ht="18.75" customHeight="1">
      <c r="A34" s="34" t="s">
        <v>50</v>
      </c>
      <c r="B34" s="33">
        <f aca="true" t="shared" si="9" ref="B34:K34">-ROUND((B9)*$E$3,2)</f>
        <v>-528224.4</v>
      </c>
      <c r="C34" s="33">
        <f t="shared" si="9"/>
        <v>-546581.2</v>
      </c>
      <c r="D34" s="33">
        <f t="shared" si="9"/>
        <v>-1720351.6</v>
      </c>
      <c r="E34" s="33">
        <f t="shared" si="9"/>
        <v>-1242824</v>
      </c>
      <c r="F34" s="33">
        <f t="shared" si="9"/>
        <v>-1195858.4</v>
      </c>
      <c r="G34" s="33">
        <f t="shared" si="9"/>
        <v>-850511.2</v>
      </c>
      <c r="H34" s="33">
        <f t="shared" si="9"/>
        <v>-435133.6</v>
      </c>
      <c r="I34" s="33">
        <f t="shared" si="9"/>
        <v>-488914.8</v>
      </c>
      <c r="J34" s="33">
        <f t="shared" si="9"/>
        <v>-616000</v>
      </c>
      <c r="K34" s="33">
        <f t="shared" si="9"/>
        <v>-1081951.2</v>
      </c>
      <c r="L34" s="33">
        <f t="shared" si="7"/>
        <v>-8706350.399999999</v>
      </c>
      <c r="M34" s="35"/>
    </row>
    <row r="35" spans="1:13" ht="18.75" customHeight="1">
      <c r="A35" s="37" t="s">
        <v>28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f t="shared" si="7"/>
        <v>0</v>
      </c>
      <c r="M35"/>
    </row>
    <row r="36" spans="1:13" ht="18.75" customHeight="1">
      <c r="A36" s="37" t="s">
        <v>29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33">
        <f t="shared" si="7"/>
        <v>0</v>
      </c>
      <c r="M36"/>
    </row>
    <row r="37" spans="1:13" ht="18.75" customHeight="1">
      <c r="A37" s="37" t="s">
        <v>30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33">
        <v>-190845.77000000002</v>
      </c>
      <c r="J37" s="28">
        <v>0</v>
      </c>
      <c r="K37" s="28">
        <v>0</v>
      </c>
      <c r="L37" s="33">
        <f t="shared" si="7"/>
        <v>-190845.77000000002</v>
      </c>
      <c r="M37"/>
    </row>
    <row r="38" spans="1:13" s="36" customFormat="1" ht="18.75" customHeight="1">
      <c r="A38" s="27" t="s">
        <v>31</v>
      </c>
      <c r="B38" s="33">
        <f>SUM(B39:B50)</f>
        <v>-3231803.639999999</v>
      </c>
      <c r="C38" s="38">
        <f aca="true" t="shared" si="10" ref="C38:K38">SUM(C39:C50)</f>
        <v>-33667.51999999999</v>
      </c>
      <c r="D38" s="38">
        <f t="shared" si="10"/>
        <v>-5339.689999999944</v>
      </c>
      <c r="E38" s="38">
        <f t="shared" si="10"/>
        <v>-140223.33000000194</v>
      </c>
      <c r="F38" s="38">
        <f t="shared" si="10"/>
        <v>-239950.15000000002</v>
      </c>
      <c r="G38" s="38">
        <f t="shared" si="10"/>
        <v>-990</v>
      </c>
      <c r="H38" s="38">
        <f t="shared" si="10"/>
        <v>-220715.08000000007</v>
      </c>
      <c r="I38" s="38">
        <f t="shared" si="10"/>
        <v>45342</v>
      </c>
      <c r="J38" s="38">
        <f t="shared" si="10"/>
        <v>-92835.17000000001</v>
      </c>
      <c r="K38" s="38">
        <f t="shared" si="10"/>
        <v>0</v>
      </c>
      <c r="L38" s="33">
        <f t="shared" si="7"/>
        <v>-3920182.580000001</v>
      </c>
      <c r="M38"/>
    </row>
    <row r="39" spans="1:13" ht="18.75" customHeight="1">
      <c r="A39" s="37" t="s">
        <v>32</v>
      </c>
      <c r="B39" s="33">
        <v>-2447421.2999999993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3">
        <f t="shared" si="7"/>
        <v>-2447421.2999999993</v>
      </c>
      <c r="M39"/>
    </row>
    <row r="40" spans="1:13" ht="18.75" customHeight="1">
      <c r="A40" s="37" t="s">
        <v>33</v>
      </c>
      <c r="B40" s="33">
        <v>-783986.34</v>
      </c>
      <c r="C40" s="33">
        <v>0</v>
      </c>
      <c r="D40" s="33">
        <v>0</v>
      </c>
      <c r="E40" s="33">
        <v>-178811.73000000013</v>
      </c>
      <c r="F40" s="33">
        <v>0</v>
      </c>
      <c r="G40" s="33">
        <v>0</v>
      </c>
      <c r="H40" s="33">
        <v>-204514.81000000008</v>
      </c>
      <c r="I40" s="33">
        <v>0</v>
      </c>
      <c r="J40" s="33">
        <v>0</v>
      </c>
      <c r="K40" s="33">
        <v>0</v>
      </c>
      <c r="L40" s="33">
        <f>SUM(B40:K40)</f>
        <v>-1167312.8800000001</v>
      </c>
      <c r="M40"/>
    </row>
    <row r="41" spans="1:13" ht="18.75" customHeight="1">
      <c r="A41" s="37" t="s">
        <v>34</v>
      </c>
      <c r="B41" s="33">
        <v>0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f>SUM(B41:K41)</f>
        <v>0</v>
      </c>
      <c r="M41"/>
    </row>
    <row r="42" spans="1:13" ht="18.75" customHeight="1">
      <c r="A42" s="37" t="s">
        <v>35</v>
      </c>
      <c r="B42" s="33">
        <v>-396</v>
      </c>
      <c r="C42" s="33">
        <v>-29351.119999999995</v>
      </c>
      <c r="D42" s="33">
        <v>-3874.49</v>
      </c>
      <c r="E42" s="17">
        <v>0</v>
      </c>
      <c r="F42" s="33">
        <v>-239950.15</v>
      </c>
      <c r="G42" s="17">
        <v>0</v>
      </c>
      <c r="H42" s="33">
        <v>-15210.27</v>
      </c>
      <c r="I42" s="33">
        <v>-4158</v>
      </c>
      <c r="J42" s="33">
        <v>-89865.17000000001</v>
      </c>
      <c r="K42" s="17">
        <v>0</v>
      </c>
      <c r="L42" s="33">
        <f aca="true" t="shared" si="11" ref="L42:L49">SUM(B42:K42)</f>
        <v>-382805.20000000007</v>
      </c>
      <c r="M42"/>
    </row>
    <row r="43" spans="1:13" ht="18.75" customHeight="1">
      <c r="A43" s="37" t="s">
        <v>36</v>
      </c>
      <c r="B43" s="17">
        <v>0</v>
      </c>
      <c r="C43" s="33">
        <v>-4316.4</v>
      </c>
      <c r="D43" s="33">
        <v>-1465.2</v>
      </c>
      <c r="E43" s="33">
        <v>-2811.6</v>
      </c>
      <c r="F43" s="17">
        <v>0</v>
      </c>
      <c r="G43" s="33">
        <v>-990</v>
      </c>
      <c r="H43" s="33">
        <v>-990</v>
      </c>
      <c r="I43" s="17">
        <v>0</v>
      </c>
      <c r="J43" s="33">
        <v>-2970</v>
      </c>
      <c r="K43" s="17">
        <v>0</v>
      </c>
      <c r="L43" s="33">
        <f t="shared" si="11"/>
        <v>-13543.199999999999</v>
      </c>
      <c r="M43"/>
    </row>
    <row r="44" spans="1:13" ht="18.75" customHeight="1">
      <c r="A44" s="37" t="s">
        <v>37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  <c r="M44"/>
    </row>
    <row r="45" spans="1:13" ht="18.75" customHeight="1">
      <c r="A45" s="37" t="s">
        <v>38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1"/>
        <v>0</v>
      </c>
      <c r="M45"/>
    </row>
    <row r="46" spans="1:13" ht="18.75" customHeight="1">
      <c r="A46" s="37" t="s">
        <v>39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/>
    </row>
    <row r="47" spans="1:12" ht="18.75" customHeight="1">
      <c r="A47" s="37" t="s">
        <v>65</v>
      </c>
      <c r="B47" s="33">
        <v>199000</v>
      </c>
      <c r="C47" s="33">
        <v>150000</v>
      </c>
      <c r="D47" s="33">
        <v>532000</v>
      </c>
      <c r="E47" s="33">
        <v>28187600</v>
      </c>
      <c r="F47" s="33">
        <v>595000</v>
      </c>
      <c r="G47" s="33">
        <v>231000</v>
      </c>
      <c r="H47" s="33">
        <v>158000</v>
      </c>
      <c r="I47" s="33">
        <v>12662500</v>
      </c>
      <c r="J47" s="33">
        <v>173000</v>
      </c>
      <c r="K47" s="33">
        <v>322000</v>
      </c>
      <c r="L47" s="33">
        <f>SUM(B47:K47)</f>
        <v>43210100</v>
      </c>
    </row>
    <row r="48" spans="1:12" ht="18.75" customHeight="1">
      <c r="A48" s="37" t="s">
        <v>66</v>
      </c>
      <c r="B48" s="33">
        <v>-199000</v>
      </c>
      <c r="C48" s="33">
        <v>-150000</v>
      </c>
      <c r="D48" s="33">
        <v>-532000</v>
      </c>
      <c r="E48" s="33">
        <v>-28146200</v>
      </c>
      <c r="F48" s="33">
        <v>-595000</v>
      </c>
      <c r="G48" s="33">
        <v>-231000</v>
      </c>
      <c r="H48" s="33">
        <v>-158000</v>
      </c>
      <c r="I48" s="33">
        <v>-12613000</v>
      </c>
      <c r="J48" s="33">
        <v>-173000</v>
      </c>
      <c r="K48" s="33">
        <v>-322000</v>
      </c>
      <c r="L48" s="33">
        <f>SUM(B48:K48)</f>
        <v>-43119200</v>
      </c>
    </row>
    <row r="49" spans="1:12" ht="18.75" customHeight="1">
      <c r="A49" s="37" t="s">
        <v>67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1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83</v>
      </c>
      <c r="B51" s="33">
        <v>-1165827.43</v>
      </c>
      <c r="C51" s="33">
        <v>297450.59</v>
      </c>
      <c r="D51" s="33">
        <v>529778.37</v>
      </c>
      <c r="E51" s="33">
        <v>319609.69</v>
      </c>
      <c r="F51" s="33">
        <v>446955.04000000004</v>
      </c>
      <c r="G51" s="33">
        <v>279590.07</v>
      </c>
      <c r="H51" s="33">
        <v>229099.53</v>
      </c>
      <c r="I51" s="33">
        <v>90220.77</v>
      </c>
      <c r="J51" s="33">
        <v>288748.55</v>
      </c>
      <c r="K51" s="33">
        <v>466590.82</v>
      </c>
      <c r="L51" s="33">
        <f aca="true" t="shared" si="12" ref="L51:L56">SUM(B51:K51)</f>
        <v>1782216.0000000002</v>
      </c>
      <c r="M51"/>
    </row>
    <row r="52" spans="1:13" ht="18.75" customHeight="1">
      <c r="A52" s="27" t="s">
        <v>74</v>
      </c>
      <c r="B52" s="17">
        <f>+B53+B54</f>
        <v>0</v>
      </c>
      <c r="C52" s="17">
        <f aca="true" t="shared" si="13" ref="C52:K52">+C53+C54</f>
        <v>0</v>
      </c>
      <c r="D52" s="17">
        <f t="shared" si="13"/>
        <v>0</v>
      </c>
      <c r="E52" s="17">
        <f t="shared" si="13"/>
        <v>0</v>
      </c>
      <c r="F52" s="17">
        <f t="shared" si="13"/>
        <v>0</v>
      </c>
      <c r="G52" s="17">
        <f t="shared" si="13"/>
        <v>0</v>
      </c>
      <c r="H52" s="17">
        <f t="shared" si="13"/>
        <v>0</v>
      </c>
      <c r="I52" s="17">
        <f t="shared" si="13"/>
        <v>0</v>
      </c>
      <c r="J52" s="17">
        <f t="shared" si="13"/>
        <v>0</v>
      </c>
      <c r="K52" s="17">
        <f t="shared" si="13"/>
        <v>0</v>
      </c>
      <c r="L52" s="33">
        <f t="shared" si="12"/>
        <v>0</v>
      </c>
      <c r="M52" s="54"/>
    </row>
    <row r="53" spans="1:13" ht="18.75" customHeight="1">
      <c r="A53" s="37" t="s">
        <v>75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2"/>
        <v>0</v>
      </c>
      <c r="M53" s="54"/>
    </row>
    <row r="54" spans="1:13" ht="18.75" customHeight="1">
      <c r="A54" s="37" t="s">
        <v>76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2"/>
        <v>0</v>
      </c>
      <c r="M54" s="57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2"/>
        <v>0</v>
      </c>
      <c r="M55" s="40"/>
    </row>
    <row r="56" spans="1:13" ht="18.75" customHeight="1">
      <c r="A56" s="19" t="s">
        <v>40</v>
      </c>
      <c r="B56" s="41">
        <f aca="true" t="shared" si="14" ref="B56:K56">IF(B20+B32+B45+B57&lt;0,0,B20+B32+B57)</f>
        <v>14466421.230000004</v>
      </c>
      <c r="C56" s="41">
        <f t="shared" si="14"/>
        <v>12801342.019999996</v>
      </c>
      <c r="D56" s="41">
        <f t="shared" si="14"/>
        <v>41802434.85999999</v>
      </c>
      <c r="E56" s="41">
        <f t="shared" si="14"/>
        <v>34288739.58</v>
      </c>
      <c r="F56" s="41">
        <f t="shared" si="14"/>
        <v>35740418.32</v>
      </c>
      <c r="G56" s="41">
        <f t="shared" si="14"/>
        <v>20221078.150000006</v>
      </c>
      <c r="H56" s="41">
        <f t="shared" si="14"/>
        <v>11707536.030000001</v>
      </c>
      <c r="I56" s="41">
        <f t="shared" si="14"/>
        <v>14783729.729999999</v>
      </c>
      <c r="J56" s="41">
        <f t="shared" si="14"/>
        <v>16998125.03</v>
      </c>
      <c r="K56" s="41">
        <f t="shared" si="14"/>
        <v>22992488.639999997</v>
      </c>
      <c r="L56" s="42">
        <f t="shared" si="12"/>
        <v>225802313.58999997</v>
      </c>
      <c r="M56" s="52"/>
    </row>
    <row r="57" spans="1:13" ht="18.75" customHeight="1">
      <c r="A57" s="27" t="s">
        <v>41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42</v>
      </c>
      <c r="B58" s="33">
        <f aca="true" t="shared" si="15" ref="B58:K58">IF(B20+B32+B45+B57&gt;0,0,B20+B32+B57)</f>
        <v>0</v>
      </c>
      <c r="C58" s="33">
        <f t="shared" si="15"/>
        <v>0</v>
      </c>
      <c r="D58" s="33">
        <f t="shared" si="15"/>
        <v>0</v>
      </c>
      <c r="E58" s="33">
        <f t="shared" si="15"/>
        <v>0</v>
      </c>
      <c r="F58" s="33">
        <f t="shared" si="15"/>
        <v>0</v>
      </c>
      <c r="G58" s="33">
        <f t="shared" si="15"/>
        <v>0</v>
      </c>
      <c r="H58" s="33">
        <f t="shared" si="15"/>
        <v>0</v>
      </c>
      <c r="I58" s="33">
        <f t="shared" si="15"/>
        <v>0</v>
      </c>
      <c r="J58" s="33">
        <f t="shared" si="15"/>
        <v>0</v>
      </c>
      <c r="K58" s="33">
        <f t="shared" si="15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43</v>
      </c>
      <c r="B62" s="41">
        <f>SUM(B63:B76)</f>
        <v>14466421.229999997</v>
      </c>
      <c r="C62" s="41">
        <f aca="true" t="shared" si="16" ref="C62:J62">SUM(C63:C74)</f>
        <v>12801342.020000001</v>
      </c>
      <c r="D62" s="41">
        <f t="shared" si="16"/>
        <v>41802434.8659863</v>
      </c>
      <c r="E62" s="41">
        <f t="shared" si="16"/>
        <v>34288739.58737446</v>
      </c>
      <c r="F62" s="41">
        <f t="shared" si="16"/>
        <v>35740418.315791726</v>
      </c>
      <c r="G62" s="41">
        <f t="shared" si="16"/>
        <v>20221078.166451145</v>
      </c>
      <c r="H62" s="41">
        <f t="shared" si="16"/>
        <v>11707536.008583067</v>
      </c>
      <c r="I62" s="41">
        <f>SUM(I63:I79)</f>
        <v>14783729.749560932</v>
      </c>
      <c r="J62" s="41">
        <f t="shared" si="16"/>
        <v>16998125.06378163</v>
      </c>
      <c r="K62" s="41">
        <f>SUM(K63:K76)</f>
        <v>22992488.65</v>
      </c>
      <c r="L62" s="46">
        <f>SUM(B62:K62)</f>
        <v>225802313.65752926</v>
      </c>
      <c r="M62" s="40"/>
    </row>
    <row r="63" spans="1:13" ht="18.75" customHeight="1">
      <c r="A63" s="47" t="s">
        <v>44</v>
      </c>
      <c r="B63" s="33">
        <v>14466421.229999997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7" ref="L63:L74">SUM(B63:K63)</f>
        <v>14466421.229999997</v>
      </c>
      <c r="M63"/>
    </row>
    <row r="64" spans="1:13" ht="18.75" customHeight="1">
      <c r="A64" s="47" t="s">
        <v>53</v>
      </c>
      <c r="B64" s="17">
        <v>0</v>
      </c>
      <c r="C64" s="33">
        <v>11221764.22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7"/>
        <v>11221764.22</v>
      </c>
      <c r="M64"/>
    </row>
    <row r="65" spans="1:13" ht="18.75" customHeight="1">
      <c r="A65" s="47" t="s">
        <v>54</v>
      </c>
      <c r="B65" s="17">
        <v>0</v>
      </c>
      <c r="C65" s="33">
        <v>1579577.8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7"/>
        <v>1579577.8</v>
      </c>
      <c r="M65" s="55"/>
    </row>
    <row r="66" spans="1:12" ht="18.75" customHeight="1">
      <c r="A66" s="47" t="s">
        <v>45</v>
      </c>
      <c r="B66" s="17">
        <v>0</v>
      </c>
      <c r="C66" s="17">
        <v>0</v>
      </c>
      <c r="D66" s="33">
        <v>41802434.8659863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7"/>
        <v>41802434.8659863</v>
      </c>
    </row>
    <row r="67" spans="1:12" ht="18.75" customHeight="1">
      <c r="A67" s="47" t="s">
        <v>46</v>
      </c>
      <c r="B67" s="17">
        <v>0</v>
      </c>
      <c r="C67" s="17">
        <v>0</v>
      </c>
      <c r="D67" s="17">
        <v>0</v>
      </c>
      <c r="E67" s="33">
        <v>34288739.58737446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7"/>
        <v>34288739.58737446</v>
      </c>
    </row>
    <row r="68" spans="1:12" ht="18.75" customHeight="1">
      <c r="A68" s="47" t="s">
        <v>47</v>
      </c>
      <c r="B68" s="17">
        <v>0</v>
      </c>
      <c r="C68" s="17">
        <v>0</v>
      </c>
      <c r="D68" s="17">
        <v>0</v>
      </c>
      <c r="E68" s="17">
        <v>0</v>
      </c>
      <c r="F68" s="33">
        <v>35740418.315791726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7"/>
        <v>35740418.315791726</v>
      </c>
    </row>
    <row r="69" spans="1:12" ht="18.75" customHeight="1">
      <c r="A69" s="47" t="s">
        <v>48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33">
        <v>20221078.166451145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7"/>
        <v>20221078.166451145</v>
      </c>
    </row>
    <row r="70" spans="1:12" ht="18.75" customHeight="1">
      <c r="A70" s="47" t="s">
        <v>49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33">
        <v>11707536.008583067</v>
      </c>
      <c r="I70" s="17">
        <v>0</v>
      </c>
      <c r="J70" s="17">
        <v>0</v>
      </c>
      <c r="K70" s="17">
        <v>0</v>
      </c>
      <c r="L70" s="46">
        <f t="shared" si="17"/>
        <v>11707536.008583067</v>
      </c>
    </row>
    <row r="71" spans="1:12" ht="18.75" customHeight="1">
      <c r="A71" s="47" t="s">
        <v>77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33">
        <v>14783729.749560932</v>
      </c>
      <c r="J71" s="17">
        <v>0</v>
      </c>
      <c r="K71" s="17">
        <v>0</v>
      </c>
      <c r="L71" s="46">
        <f t="shared" si="17"/>
        <v>14783729.749560932</v>
      </c>
    </row>
    <row r="72" spans="1:12" ht="18.75" customHeight="1">
      <c r="A72" s="47" t="s">
        <v>51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33">
        <v>16998125.06378163</v>
      </c>
      <c r="K72" s="17">
        <v>0</v>
      </c>
      <c r="L72" s="46">
        <f t="shared" si="17"/>
        <v>16998125.06378163</v>
      </c>
    </row>
    <row r="73" spans="1:12" ht="18.75" customHeight="1">
      <c r="A73" s="47" t="s">
        <v>61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33">
        <v>13113749.409999998</v>
      </c>
      <c r="L73" s="46">
        <f t="shared" si="17"/>
        <v>13113749.409999998</v>
      </c>
    </row>
    <row r="74" spans="1:12" ht="18.75" customHeight="1">
      <c r="A74" s="47" t="s">
        <v>62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33">
        <v>9878739.239999998</v>
      </c>
      <c r="L74" s="46">
        <f t="shared" si="17"/>
        <v>9878739.239999998</v>
      </c>
    </row>
    <row r="75" spans="1:12" ht="18.75" customHeight="1">
      <c r="A75" s="47" t="s">
        <v>63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48" t="s">
        <v>64</v>
      </c>
      <c r="B76" s="50">
        <v>0</v>
      </c>
      <c r="C76" s="50">
        <v>0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49">
        <f>SUM(B76:K76)</f>
        <v>0</v>
      </c>
    </row>
    <row r="77" spans="1:11" ht="18" customHeight="1">
      <c r="A77" s="56" t="s">
        <v>78</v>
      </c>
      <c r="H77"/>
      <c r="I77"/>
      <c r="J77"/>
      <c r="K77"/>
    </row>
    <row r="78" spans="1:11" ht="18" customHeight="1">
      <c r="A78" s="56" t="s">
        <v>84</v>
      </c>
      <c r="I78"/>
      <c r="J78"/>
      <c r="K78"/>
    </row>
    <row r="79" spans="1:11" ht="18" customHeight="1">
      <c r="A79" s="56" t="s">
        <v>86</v>
      </c>
      <c r="I79"/>
      <c r="K79"/>
    </row>
    <row r="80" spans="1:11" ht="15.75">
      <c r="A80" s="56" t="s">
        <v>87</v>
      </c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2023-12-12T20:49:47Z</dcterms:modified>
  <cp:category/>
  <cp:version/>
  <cp:contentType/>
  <cp:contentStatus/>
</cp:coreProperties>
</file>