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<sst xmlns="http://schemas.openxmlformats.org/spreadsheetml/2006/main" count="90" uniqueCount="87">
  <si>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</si>
  <si>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</si>
  <si>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</si>
  <si>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</si>
  <si>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</si>
  <si>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</si>
  <si>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</si>
  <si>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</si>
  <si>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</si>
  <si>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</si>
  <si>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</si>
  <si>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</si>
  <si>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</si>
  <si>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</si>
  <si>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</si>
  <si>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</si>
  <si>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</si>
  <si>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</si>
  <si>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</si>
  <si>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</si>
  <si>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</si>
  <si>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</si>
  <si>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</si>
  <si>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</si>
  <si>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</si>
  <si>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</si>
  <si>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</si>
  <si>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</si>
  <si>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</si>
  <si>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</si>
  <si>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</si>
  <si>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</si>
  <si>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</si>
  <si>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</si>
  <si>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</si>
  <si>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</si>
  <si>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</si>
  <si>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</si>
  <si>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</si>
  <si>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</si>
  <si>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</si>
  <si>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</si>
  <si>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</si>
  <si>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</si>
  <si>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</si>
  <si>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</si>
  <si>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</si>
  <si>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</si>
  <si>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</si>
  <si>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</si>
  <si>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</si>
  <si>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</si>
  <si>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</si>
  <si>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</si>
  <si>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</si>
  <si>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</si>
  <si>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</si>
  <si>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</si>
  <si>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</si>
  <si>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</si>
  <si>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</si>
  <si>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</si>
  <si>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</si>
  <si>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</si>
  <si>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</si>
  <si>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</si>
  <si>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</si>
  <si>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</si>
  <si>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</si>
  <si>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</si>
  <si>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</si>
  <si>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</si>
  <si>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</si>
  <si>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</si>
  <si>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</si>
  <si>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</si>
  <si>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</si>
  <si>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</si>
  <si>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</si>
  <si>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</si>
  <si>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</si>
  <si>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</si>
  <si>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</si>
  <si>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24/03/23 - VENCIMENTO 31/03/23</t>
  </si>
  <si>
    <t>5.3. Revisão de Remuneração pelo Transporte Coletivo¹</t>
  </si>
  <si>
    <t>¹ Rede da madrugada, Arla 32, equipamentos embarcados e fator de transição de fev.</t>
  </si>
  <si>
    <t xml:space="preserve">   Remuneração referente ao evento lollapalooza de 24 a 26/03/23 (D10).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</si>
</sst>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68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107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7" t="s">
        <v>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1">
      <c r="A2" s="68" t="s">
        <v>83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9" t="s">
        <v>1</v>
      </c>
      <c r="B4" s="69" t="s">
        <v>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 t="s">
        <v>3</v>
      </c>
    </row>
    <row r="5" spans="1:15" ht="42" customHeight="1">
      <c r="A5" s="69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9"/>
    </row>
    <row r="6" spans="1:15" ht="20.25" customHeight="1">
      <c r="A6" s="69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9"/>
    </row>
    <row r="7" spans="1:26" ht="18.75" customHeight="1">
      <c r="A7" s="8" t="s">
        <v>27</v>
      </c>
      <c r="B7" s="9">
        <f aca="true" t="shared" si="0" ref="B7:O7">B8+B11</f>
        <v>380203</v>
      </c>
      <c r="C7" s="9">
        <f t="shared" si="0"/>
        <v>259734</v>
      </c>
      <c r="D7" s="9">
        <f t="shared" si="0"/>
        <v>243144</v>
      </c>
      <c r="E7" s="9">
        <f t="shared" si="0"/>
        <v>61371</v>
      </c>
      <c r="F7" s="9">
        <f t="shared" si="0"/>
        <v>211837</v>
      </c>
      <c r="G7" s="9">
        <f t="shared" si="0"/>
        <v>327156</v>
      </c>
      <c r="H7" s="9">
        <f t="shared" si="0"/>
        <v>42087</v>
      </c>
      <c r="I7" s="9">
        <f t="shared" si="0"/>
        <v>265984</v>
      </c>
      <c r="J7" s="9">
        <f t="shared" si="0"/>
        <v>207820</v>
      </c>
      <c r="K7" s="9">
        <f t="shared" si="0"/>
        <v>346205</v>
      </c>
      <c r="L7" s="9">
        <f t="shared" si="0"/>
        <v>265137</v>
      </c>
      <c r="M7" s="9">
        <f t="shared" si="0"/>
        <v>127484</v>
      </c>
      <c r="N7" s="9">
        <f t="shared" si="0"/>
        <v>82717</v>
      </c>
      <c r="O7" s="9">
        <f t="shared" si="0"/>
        <v>2820879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11787</v>
      </c>
      <c r="C8" s="11">
        <f t="shared" si="1"/>
        <v>12430</v>
      </c>
      <c r="D8" s="11">
        <f t="shared" si="1"/>
        <v>7371</v>
      </c>
      <c r="E8" s="11">
        <f t="shared" si="1"/>
        <v>1749</v>
      </c>
      <c r="F8" s="11">
        <f t="shared" si="1"/>
        <v>6125</v>
      </c>
      <c r="G8" s="11">
        <f t="shared" si="1"/>
        <v>9257</v>
      </c>
      <c r="H8" s="11">
        <f t="shared" si="1"/>
        <v>2033</v>
      </c>
      <c r="I8" s="11">
        <f t="shared" si="1"/>
        <v>14573</v>
      </c>
      <c r="J8" s="11">
        <f t="shared" si="1"/>
        <v>9294</v>
      </c>
      <c r="K8" s="11">
        <f t="shared" si="1"/>
        <v>8181</v>
      </c>
      <c r="L8" s="11">
        <f t="shared" si="1"/>
        <v>5745</v>
      </c>
      <c r="M8" s="11">
        <f t="shared" si="1"/>
        <v>4935</v>
      </c>
      <c r="N8" s="11">
        <f t="shared" si="1"/>
        <v>3706</v>
      </c>
      <c r="O8" s="11">
        <f t="shared" si="1"/>
        <v>97186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11787</v>
      </c>
      <c r="C9" s="11">
        <v>12430</v>
      </c>
      <c r="D9" s="11">
        <v>7371</v>
      </c>
      <c r="E9" s="11">
        <v>1749</v>
      </c>
      <c r="F9" s="11">
        <v>6125</v>
      </c>
      <c r="G9" s="11">
        <v>9257</v>
      </c>
      <c r="H9" s="11">
        <v>2033</v>
      </c>
      <c r="I9" s="11">
        <v>14573</v>
      </c>
      <c r="J9" s="11">
        <v>9294</v>
      </c>
      <c r="K9" s="11">
        <v>8152</v>
      </c>
      <c r="L9" s="11">
        <v>5745</v>
      </c>
      <c r="M9" s="11">
        <v>4929</v>
      </c>
      <c r="N9" s="11">
        <v>3697</v>
      </c>
      <c r="O9" s="11">
        <f>SUM(B9:N9)</f>
        <v>97142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29</v>
      </c>
      <c r="L10" s="13">
        <v>0</v>
      </c>
      <c r="M10" s="13">
        <v>6</v>
      </c>
      <c r="N10" s="13">
        <v>9</v>
      </c>
      <c r="O10" s="11">
        <f>SUM(B10:N10)</f>
        <v>44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368416</v>
      </c>
      <c r="C11" s="13">
        <v>247304</v>
      </c>
      <c r="D11" s="13">
        <v>235773</v>
      </c>
      <c r="E11" s="13">
        <v>59622</v>
      </c>
      <c r="F11" s="13">
        <v>205712</v>
      </c>
      <c r="G11" s="13">
        <v>317899</v>
      </c>
      <c r="H11" s="13">
        <v>40054</v>
      </c>
      <c r="I11" s="13">
        <v>251411</v>
      </c>
      <c r="J11" s="13">
        <v>198526</v>
      </c>
      <c r="K11" s="13">
        <v>338024</v>
      </c>
      <c r="L11" s="13">
        <v>259392</v>
      </c>
      <c r="M11" s="13">
        <v>122549</v>
      </c>
      <c r="N11" s="13">
        <v>79011</v>
      </c>
      <c r="O11" s="11">
        <f>SUM(B11:N11)</f>
        <v>2723693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25021</v>
      </c>
      <c r="C12" s="13">
        <v>21815</v>
      </c>
      <c r="D12" s="13">
        <v>17250</v>
      </c>
      <c r="E12" s="13">
        <v>6159</v>
      </c>
      <c r="F12" s="13">
        <v>18176</v>
      </c>
      <c r="G12" s="13">
        <v>29856</v>
      </c>
      <c r="H12" s="13">
        <v>3716</v>
      </c>
      <c r="I12" s="13">
        <v>22850</v>
      </c>
      <c r="J12" s="13">
        <v>16583</v>
      </c>
      <c r="K12" s="13">
        <v>21607</v>
      </c>
      <c r="L12" s="13">
        <v>17024</v>
      </c>
      <c r="M12" s="13">
        <v>5919</v>
      </c>
      <c r="N12" s="13">
        <v>3297</v>
      </c>
      <c r="O12" s="11">
        <f>SUM(B12:N12)</f>
        <v>209273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343395</v>
      </c>
      <c r="C13" s="15">
        <f t="shared" si="2"/>
        <v>225489</v>
      </c>
      <c r="D13" s="15">
        <f t="shared" si="2"/>
        <v>218523</v>
      </c>
      <c r="E13" s="15">
        <f t="shared" si="2"/>
        <v>53463</v>
      </c>
      <c r="F13" s="15">
        <f t="shared" si="2"/>
        <v>187536</v>
      </c>
      <c r="G13" s="15">
        <f t="shared" si="2"/>
        <v>288043</v>
      </c>
      <c r="H13" s="15">
        <f t="shared" si="2"/>
        <v>36338</v>
      </c>
      <c r="I13" s="15">
        <f t="shared" si="2"/>
        <v>228561</v>
      </c>
      <c r="J13" s="15">
        <f t="shared" si="2"/>
        <v>181943</v>
      </c>
      <c r="K13" s="15">
        <f t="shared" si="2"/>
        <v>316417</v>
      </c>
      <c r="L13" s="15">
        <f t="shared" si="2"/>
        <v>242368</v>
      </c>
      <c r="M13" s="15">
        <f t="shared" si="2"/>
        <v>116630</v>
      </c>
      <c r="N13" s="15">
        <f t="shared" si="2"/>
        <v>75714</v>
      </c>
      <c r="O13" s="11">
        <f>SUM(B13:N13)</f>
        <v>2514420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1.223300242930349</v>
      </c>
      <c r="C18" s="19">
        <v>1.297440819138652</v>
      </c>
      <c r="D18" s="19">
        <v>1.379116524199518</v>
      </c>
      <c r="E18" s="19">
        <v>0.936453870438546</v>
      </c>
      <c r="F18" s="19">
        <v>1.446947701643557</v>
      </c>
      <c r="G18" s="19">
        <v>1.603817532351826</v>
      </c>
      <c r="H18" s="19">
        <v>1.667625692060176</v>
      </c>
      <c r="I18" s="19">
        <v>1.318981350464053</v>
      </c>
      <c r="J18" s="19">
        <v>1.400402465843785</v>
      </c>
      <c r="K18" s="19">
        <v>1.155343196520621</v>
      </c>
      <c r="L18" s="19">
        <v>1.232176604088043</v>
      </c>
      <c r="M18" s="19">
        <v>1.257586913114363</v>
      </c>
      <c r="N18" s="19">
        <v>1.12382939993422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 aca="true" t="shared" si="3" ref="B20:N20">SUM(B21:B29)</f>
        <v>1499066.7400000002</v>
      </c>
      <c r="C20" s="24">
        <f t="shared" si="3"/>
        <v>1098243.02</v>
      </c>
      <c r="D20" s="24">
        <f t="shared" si="3"/>
        <v>957704.65</v>
      </c>
      <c r="E20" s="24">
        <f t="shared" si="3"/>
        <v>283626.2299999999</v>
      </c>
      <c r="F20" s="24">
        <f t="shared" si="3"/>
        <v>1005873.55</v>
      </c>
      <c r="G20" s="24">
        <f t="shared" si="3"/>
        <v>1439953.73</v>
      </c>
      <c r="H20" s="24">
        <f t="shared" si="3"/>
        <v>254043.01</v>
      </c>
      <c r="I20" s="24">
        <f t="shared" si="3"/>
        <v>1150359.8900000001</v>
      </c>
      <c r="J20" s="24">
        <f t="shared" si="3"/>
        <v>944702.2299999999</v>
      </c>
      <c r="K20" s="24">
        <f t="shared" si="3"/>
        <v>1247339.94</v>
      </c>
      <c r="L20" s="24">
        <f t="shared" si="3"/>
        <v>1165163.0299999998</v>
      </c>
      <c r="M20" s="24">
        <f t="shared" si="3"/>
        <v>662058.17</v>
      </c>
      <c r="N20" s="24">
        <f t="shared" si="3"/>
        <v>343025.62000000005</v>
      </c>
      <c r="O20" s="24">
        <f>O21+O22+O23+O24+O25+O26+O27+O28+O29</f>
        <v>12051159.81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1116428.09</v>
      </c>
      <c r="C21" s="28">
        <f t="shared" si="4"/>
        <v>787903.09</v>
      </c>
      <c r="D21" s="28">
        <f t="shared" si="4"/>
        <v>646860.3</v>
      </c>
      <c r="E21" s="28">
        <f t="shared" si="4"/>
        <v>278925.06</v>
      </c>
      <c r="F21" s="28">
        <f t="shared" si="4"/>
        <v>653220.57</v>
      </c>
      <c r="G21" s="28">
        <f t="shared" si="4"/>
        <v>830060.2</v>
      </c>
      <c r="H21" s="28">
        <f t="shared" si="4"/>
        <v>143369.37</v>
      </c>
      <c r="I21" s="28">
        <f t="shared" si="4"/>
        <v>801170.41</v>
      </c>
      <c r="J21" s="28">
        <f t="shared" si="4"/>
        <v>629611.47</v>
      </c>
      <c r="K21" s="28">
        <f t="shared" si="4"/>
        <v>991427.26</v>
      </c>
      <c r="L21" s="28">
        <f t="shared" si="4"/>
        <v>864532.22</v>
      </c>
      <c r="M21" s="28">
        <f t="shared" si="4"/>
        <v>479671.3</v>
      </c>
      <c r="N21" s="28">
        <f t="shared" si="4"/>
        <v>281130.27</v>
      </c>
      <c r="O21" s="28">
        <f aca="true" t="shared" si="5" ref="O21:O29">SUM(B21:N21)</f>
        <v>8504309.61</v>
      </c>
    </row>
    <row r="22" spans="1:23" ht="18.75" customHeight="1">
      <c r="A22" s="26" t="s">
        <v>33</v>
      </c>
      <c r="B22" s="28">
        <f>IF(B18&lt;&gt;0,ROUND((B18-1)*B21,2),0)</f>
        <v>249298.66</v>
      </c>
      <c r="C22" s="28">
        <f aca="true" t="shared" si="6" ref="C22:N22">IF(C18&lt;&gt;0,ROUND((C18-1)*C21,2),0)</f>
        <v>234354.54</v>
      </c>
      <c r="D22" s="28">
        <f t="shared" si="6"/>
        <v>245235.43</v>
      </c>
      <c r="E22" s="28">
        <f t="shared" si="6"/>
        <v>-17724.61</v>
      </c>
      <c r="F22" s="28">
        <f t="shared" si="6"/>
        <v>291955.43</v>
      </c>
      <c r="G22" s="28">
        <f t="shared" si="6"/>
        <v>501204.9</v>
      </c>
      <c r="H22" s="28">
        <f t="shared" si="6"/>
        <v>95717.07</v>
      </c>
      <c r="I22" s="28">
        <f t="shared" si="6"/>
        <v>255558.42</v>
      </c>
      <c r="J22" s="28">
        <f t="shared" si="6"/>
        <v>252097.99</v>
      </c>
      <c r="K22" s="28">
        <f t="shared" si="6"/>
        <v>154011.48</v>
      </c>
      <c r="L22" s="28">
        <f t="shared" si="6"/>
        <v>200724.15</v>
      </c>
      <c r="M22" s="28">
        <f t="shared" si="6"/>
        <v>123557.05</v>
      </c>
      <c r="N22" s="28">
        <f t="shared" si="6"/>
        <v>34812.19</v>
      </c>
      <c r="O22" s="28">
        <f t="shared" si="5"/>
        <v>2620802.6999999997</v>
      </c>
      <c r="W22" s="51"/>
    </row>
    <row r="23" spans="1:15" ht="18.75" customHeight="1">
      <c r="A23" s="26" t="s">
        <v>34</v>
      </c>
      <c r="B23" s="28">
        <v>68174.12</v>
      </c>
      <c r="C23" s="28">
        <v>47055.78</v>
      </c>
      <c r="D23" s="28">
        <v>32711.47</v>
      </c>
      <c r="E23" s="28">
        <v>11543.97</v>
      </c>
      <c r="F23" s="28">
        <v>37996.59</v>
      </c>
      <c r="G23" s="28">
        <v>63314.38</v>
      </c>
      <c r="H23" s="28">
        <v>6582.08</v>
      </c>
      <c r="I23" s="28">
        <v>47594.52</v>
      </c>
      <c r="J23" s="28">
        <v>38958.6</v>
      </c>
      <c r="K23" s="28">
        <v>57641.7</v>
      </c>
      <c r="L23" s="28">
        <v>55929.85</v>
      </c>
      <c r="M23" s="28">
        <v>27227.49</v>
      </c>
      <c r="N23" s="28">
        <v>16349.36</v>
      </c>
      <c r="O23" s="28">
        <f t="shared" si="5"/>
        <v>511079.91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-7460.23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-16826.53</v>
      </c>
    </row>
    <row r="26" spans="1:26" ht="18.75" customHeight="1">
      <c r="A26" s="26" t="s">
        <v>67</v>
      </c>
      <c r="B26" s="28">
        <v>1086.37</v>
      </c>
      <c r="C26" s="28">
        <v>810.22</v>
      </c>
      <c r="D26" s="28">
        <v>698.2</v>
      </c>
      <c r="E26" s="28">
        <v>208.42</v>
      </c>
      <c r="F26" s="28">
        <v>737.27</v>
      </c>
      <c r="G26" s="28">
        <v>1055.11</v>
      </c>
      <c r="H26" s="28">
        <v>184.97</v>
      </c>
      <c r="I26" s="28">
        <v>836.27</v>
      </c>
      <c r="J26" s="28">
        <v>692.99</v>
      </c>
      <c r="K26" s="28">
        <v>909.22</v>
      </c>
      <c r="L26" s="28">
        <v>849.3</v>
      </c>
      <c r="M26" s="28">
        <v>476.75</v>
      </c>
      <c r="N26" s="28">
        <v>257.92</v>
      </c>
      <c r="O26" s="28">
        <f t="shared" si="5"/>
        <v>8803.01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954.67</v>
      </c>
      <c r="C27" s="28">
        <v>710.8</v>
      </c>
      <c r="D27" s="28">
        <v>623.39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632.53</v>
      </c>
      <c r="K27" s="28">
        <v>812.55</v>
      </c>
      <c r="L27" s="28">
        <v>721.19</v>
      </c>
      <c r="M27" s="28">
        <v>408.22</v>
      </c>
      <c r="N27" s="28">
        <v>213.89</v>
      </c>
      <c r="O27" s="28">
        <f t="shared" si="5"/>
        <v>7557.890000000001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26300.82</v>
      </c>
      <c r="K29" s="28">
        <v>40434.75</v>
      </c>
      <c r="L29" s="28">
        <v>40340.45</v>
      </c>
      <c r="M29" s="28">
        <v>28797.5</v>
      </c>
      <c r="N29" s="28">
        <v>8432.78</v>
      </c>
      <c r="O29" s="28">
        <f t="shared" si="5"/>
        <v>384244.03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2"/>
    </row>
    <row r="31" spans="1:15" ht="18.75" customHeight="1">
      <c r="A31" s="14" t="s">
        <v>37</v>
      </c>
      <c r="B31" s="28">
        <f>+B32+B34+B47+B48+B49+B54-B55</f>
        <v>57505.20999999999</v>
      </c>
      <c r="C31" s="28">
        <f aca="true" t="shared" si="7" ref="C31:O31">+C32+C34+C47+C48+C49+C54-C55</f>
        <v>25263.910000000003</v>
      </c>
      <c r="D31" s="28">
        <f t="shared" si="7"/>
        <v>-22467.61</v>
      </c>
      <c r="E31" s="28">
        <f t="shared" si="7"/>
        <v>-3533.3099999999977</v>
      </c>
      <c r="F31" s="28">
        <f t="shared" si="7"/>
        <v>3586.310000000005</v>
      </c>
      <c r="G31" s="28">
        <f t="shared" si="7"/>
        <v>35484.869999999995</v>
      </c>
      <c r="H31" s="28">
        <f t="shared" si="7"/>
        <v>-14352.19</v>
      </c>
      <c r="I31" s="28">
        <f t="shared" si="7"/>
        <v>-99881.47</v>
      </c>
      <c r="J31" s="28">
        <f t="shared" si="7"/>
        <v>-46936.6</v>
      </c>
      <c r="K31" s="28">
        <f t="shared" si="7"/>
        <v>41598.86</v>
      </c>
      <c r="L31" s="28">
        <f t="shared" si="7"/>
        <v>28646.14</v>
      </c>
      <c r="M31" s="28">
        <f t="shared" si="7"/>
        <v>11224.400000000001</v>
      </c>
      <c r="N31" s="28">
        <f t="shared" si="7"/>
        <v>78285.20999999999</v>
      </c>
      <c r="O31" s="28">
        <f t="shared" si="7"/>
        <v>94423.72999999986</v>
      </c>
    </row>
    <row r="32" spans="1:15" ht="18.75" customHeight="1">
      <c r="A32" s="26" t="s">
        <v>38</v>
      </c>
      <c r="B32" s="29">
        <f>+B33</f>
        <v>-51862.8</v>
      </c>
      <c r="C32" s="29">
        <f>+C33</f>
        <v>-54692</v>
      </c>
      <c r="D32" s="29">
        <f aca="true" t="shared" si="8" ref="D32:O32">+D33</f>
        <v>-32432.4</v>
      </c>
      <c r="E32" s="29">
        <f t="shared" si="8"/>
        <v>-7695.6</v>
      </c>
      <c r="F32" s="29">
        <f t="shared" si="8"/>
        <v>-26950</v>
      </c>
      <c r="G32" s="29">
        <f t="shared" si="8"/>
        <v>-40730.8</v>
      </c>
      <c r="H32" s="29">
        <f t="shared" si="8"/>
        <v>-8945.2</v>
      </c>
      <c r="I32" s="29">
        <f t="shared" si="8"/>
        <v>-64121.2</v>
      </c>
      <c r="J32" s="29">
        <f t="shared" si="8"/>
        <v>-40893.6</v>
      </c>
      <c r="K32" s="29">
        <f t="shared" si="8"/>
        <v>-35868.8</v>
      </c>
      <c r="L32" s="29">
        <f t="shared" si="8"/>
        <v>-25278</v>
      </c>
      <c r="M32" s="29">
        <f t="shared" si="8"/>
        <v>-21687.6</v>
      </c>
      <c r="N32" s="29">
        <f t="shared" si="8"/>
        <v>-16266.8</v>
      </c>
      <c r="O32" s="29">
        <f t="shared" si="8"/>
        <v>-427424.8</v>
      </c>
    </row>
    <row r="33" spans="1:26" ht="18.75" customHeight="1">
      <c r="A33" s="27" t="s">
        <v>39</v>
      </c>
      <c r="B33" s="16">
        <f>ROUND((-B9)*$G$3,2)</f>
        <v>-51862.8</v>
      </c>
      <c r="C33" s="16">
        <f aca="true" t="shared" si="9" ref="C33:N33">ROUND((-C9)*$G$3,2)</f>
        <v>-54692</v>
      </c>
      <c r="D33" s="16">
        <f t="shared" si="9"/>
        <v>-32432.4</v>
      </c>
      <c r="E33" s="16">
        <f t="shared" si="9"/>
        <v>-7695.6</v>
      </c>
      <c r="F33" s="16">
        <f t="shared" si="9"/>
        <v>-26950</v>
      </c>
      <c r="G33" s="16">
        <f t="shared" si="9"/>
        <v>-40730.8</v>
      </c>
      <c r="H33" s="16">
        <f t="shared" si="9"/>
        <v>-8945.2</v>
      </c>
      <c r="I33" s="16">
        <f t="shared" si="9"/>
        <v>-64121.2</v>
      </c>
      <c r="J33" s="16">
        <f t="shared" si="9"/>
        <v>-40893.6</v>
      </c>
      <c r="K33" s="16">
        <f t="shared" si="9"/>
        <v>-35868.8</v>
      </c>
      <c r="L33" s="16">
        <f t="shared" si="9"/>
        <v>-25278</v>
      </c>
      <c r="M33" s="16">
        <f t="shared" si="9"/>
        <v>-21687.6</v>
      </c>
      <c r="N33" s="16">
        <f t="shared" si="9"/>
        <v>-16266.8</v>
      </c>
      <c r="O33" s="30">
        <f aca="true" t="shared" si="10" ref="O33:O55">SUM(B33:N33)</f>
        <v>-427424.8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-6040.92</v>
      </c>
      <c r="C34" s="29">
        <f aca="true" t="shared" si="11" ref="C34:O34">SUM(C35:C45)</f>
        <v>-7805.34</v>
      </c>
      <c r="D34" s="29">
        <f t="shared" si="11"/>
        <v>-18348.96</v>
      </c>
      <c r="E34" s="29">
        <f t="shared" si="11"/>
        <v>-17658.93</v>
      </c>
      <c r="F34" s="29">
        <f t="shared" si="11"/>
        <v>-19319.26</v>
      </c>
      <c r="G34" s="29">
        <f t="shared" si="11"/>
        <v>-41045.08</v>
      </c>
      <c r="H34" s="29">
        <f t="shared" si="11"/>
        <v>-1886.32</v>
      </c>
      <c r="I34" s="29">
        <f t="shared" si="11"/>
        <v>-93750.2</v>
      </c>
      <c r="J34" s="29">
        <f t="shared" si="11"/>
        <v>-14149.44</v>
      </c>
      <c r="K34" s="29">
        <f t="shared" si="11"/>
        <v>-5055.83</v>
      </c>
      <c r="L34" s="29">
        <f t="shared" si="11"/>
        <v>-21222.64</v>
      </c>
      <c r="M34" s="29">
        <f t="shared" si="11"/>
        <v>-8947.08</v>
      </c>
      <c r="N34" s="29">
        <f t="shared" si="11"/>
        <v>3857.919999999999</v>
      </c>
      <c r="O34" s="29">
        <f t="shared" si="11"/>
        <v>-251372.08000000007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-1266.55</v>
      </c>
      <c r="E35" s="31">
        <v>0</v>
      </c>
      <c r="F35" s="31">
        <v>-15219.55</v>
      </c>
      <c r="G35" s="31">
        <v>-2178</v>
      </c>
      <c r="H35" s="31">
        <v>-857.77</v>
      </c>
      <c r="I35" s="31">
        <v>0</v>
      </c>
      <c r="J35" s="31">
        <v>-396</v>
      </c>
      <c r="K35" s="31">
        <v>0</v>
      </c>
      <c r="L35" s="31">
        <v>0</v>
      </c>
      <c r="M35" s="31">
        <v>-6296.03</v>
      </c>
      <c r="N35" s="31">
        <v>-2901.43</v>
      </c>
      <c r="O35" s="31">
        <f t="shared" si="10"/>
        <v>-29115.329999999998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29">
        <v>-3300</v>
      </c>
      <c r="D37" s="29">
        <v>-13200</v>
      </c>
      <c r="E37" s="29">
        <v>-16500</v>
      </c>
      <c r="F37" s="31">
        <v>0</v>
      </c>
      <c r="G37" s="29">
        <v>-33000</v>
      </c>
      <c r="H37" s="31">
        <v>0</v>
      </c>
      <c r="I37" s="29">
        <v>-89100</v>
      </c>
      <c r="J37" s="29">
        <v>-9900</v>
      </c>
      <c r="K37" s="31">
        <v>0</v>
      </c>
      <c r="L37" s="29">
        <v>-16500</v>
      </c>
      <c r="M37" s="31">
        <v>0</v>
      </c>
      <c r="N37" s="31">
        <v>0</v>
      </c>
      <c r="O37" s="29">
        <f t="shared" si="10"/>
        <v>-181500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80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6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8.75" customHeight="1">
      <c r="A43" s="12" t="s">
        <v>47</v>
      </c>
      <c r="B43" s="29">
        <v>-6040.92</v>
      </c>
      <c r="C43" s="29">
        <v>-4505.34</v>
      </c>
      <c r="D43" s="29">
        <v>-3882.41</v>
      </c>
      <c r="E43" s="29">
        <v>-1158.93</v>
      </c>
      <c r="F43" s="29">
        <v>-4099.71</v>
      </c>
      <c r="G43" s="29">
        <v>-5867.08</v>
      </c>
      <c r="H43" s="29">
        <v>-1028.55</v>
      </c>
      <c r="I43" s="29">
        <v>-4650.2</v>
      </c>
      <c r="J43" s="29">
        <v>-3853.44</v>
      </c>
      <c r="K43" s="29">
        <v>-5055.83</v>
      </c>
      <c r="L43" s="29">
        <v>-4722.64</v>
      </c>
      <c r="M43" s="29">
        <v>-2651.05</v>
      </c>
      <c r="N43" s="29">
        <v>-1434.17</v>
      </c>
      <c r="O43" s="29">
        <f>SUM(B43:N43)</f>
        <v>-48950.270000000004</v>
      </c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18.75" customHeight="1">
      <c r="A44" s="12" t="s">
        <v>72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29">
        <v>13125.98</v>
      </c>
      <c r="O44" s="29">
        <f t="shared" si="10"/>
        <v>13125.98</v>
      </c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8.75" customHeight="1">
      <c r="A45" s="12" t="s">
        <v>73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29">
        <v>-4932.46</v>
      </c>
      <c r="O45" s="29">
        <f t="shared" si="10"/>
        <v>-4932.46</v>
      </c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8.75" customHeight="1">
      <c r="A47" s="26" t="s">
        <v>84</v>
      </c>
      <c r="B47" s="29">
        <v>115408.93</v>
      </c>
      <c r="C47" s="29">
        <v>87761.25</v>
      </c>
      <c r="D47" s="29">
        <v>28313.75</v>
      </c>
      <c r="E47" s="29">
        <v>21821.22</v>
      </c>
      <c r="F47" s="29">
        <v>49855.57</v>
      </c>
      <c r="G47" s="29">
        <v>117260.75</v>
      </c>
      <c r="H47" s="29">
        <v>-3520.67</v>
      </c>
      <c r="I47" s="29">
        <v>57989.93</v>
      </c>
      <c r="J47" s="29">
        <v>8106.44</v>
      </c>
      <c r="K47" s="29">
        <v>82523.49</v>
      </c>
      <c r="L47" s="29">
        <v>75146.78</v>
      </c>
      <c r="M47" s="29">
        <v>41859.08</v>
      </c>
      <c r="N47" s="29">
        <v>90694.09</v>
      </c>
      <c r="O47" s="29">
        <f t="shared" si="10"/>
        <v>773220.61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74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spans="1:26" ht="18.75" customHeight="1">
      <c r="A50" s="27" t="s">
        <v>77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7"/>
      <c r="Q52" s="57"/>
      <c r="R52" s="57"/>
      <c r="S52" s="57"/>
      <c r="T52" s="57"/>
      <c r="U52" s="59"/>
      <c r="V52" s="60"/>
      <c r="W52" s="57"/>
      <c r="X52" s="57"/>
      <c r="Y52" s="57"/>
      <c r="Z52" s="57"/>
    </row>
    <row r="53" spans="1:26" ht="18.75" customHeight="1">
      <c r="A53" s="14" t="s">
        <v>49</v>
      </c>
      <c r="B53" s="34">
        <f>+B20+B31</f>
        <v>1556571.9500000002</v>
      </c>
      <c r="C53" s="34">
        <f aca="true" t="shared" si="13" ref="C53:N53">+C20+C31</f>
        <v>1123506.93</v>
      </c>
      <c r="D53" s="34">
        <f t="shared" si="13"/>
        <v>935237.04</v>
      </c>
      <c r="E53" s="34">
        <f t="shared" si="13"/>
        <v>280092.9199999999</v>
      </c>
      <c r="F53" s="34">
        <f t="shared" si="13"/>
        <v>1009459.8600000001</v>
      </c>
      <c r="G53" s="34">
        <f t="shared" si="13"/>
        <v>1475438.6</v>
      </c>
      <c r="H53" s="34">
        <f t="shared" si="13"/>
        <v>239690.82</v>
      </c>
      <c r="I53" s="34">
        <f t="shared" si="13"/>
        <v>1050478.4200000002</v>
      </c>
      <c r="J53" s="34">
        <f t="shared" si="13"/>
        <v>897765.6299999999</v>
      </c>
      <c r="K53" s="34">
        <f t="shared" si="13"/>
        <v>1288938.8</v>
      </c>
      <c r="L53" s="34">
        <f t="shared" si="13"/>
        <v>1193809.1699999997</v>
      </c>
      <c r="M53" s="34">
        <f t="shared" si="13"/>
        <v>673282.5700000001</v>
      </c>
      <c r="N53" s="34">
        <f t="shared" si="13"/>
        <v>421310.8300000001</v>
      </c>
      <c r="O53" s="34">
        <f>SUM(B53:N53)</f>
        <v>12145583.540000003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50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1"/>
      <c r="B57" s="62"/>
      <c r="C57" s="62"/>
      <c r="D57" s="63"/>
      <c r="E57" s="63"/>
      <c r="F57" s="63"/>
      <c r="G57" s="63"/>
      <c r="H57" s="63"/>
      <c r="I57" s="62"/>
      <c r="J57" s="63"/>
      <c r="K57" s="63"/>
      <c r="L57" s="63"/>
      <c r="M57" s="63"/>
      <c r="N57" s="63"/>
      <c r="O57" s="64"/>
      <c r="P57" s="57"/>
      <c r="Q57" s="57"/>
      <c r="R57" s="59"/>
      <c r="S57" s="57"/>
    </row>
    <row r="58" spans="1:17" ht="15" customHeight="1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57"/>
      <c r="Q58" s="57"/>
    </row>
    <row r="59" spans="1:17" ht="18.75" customHeight="1">
      <c r="A59" s="14" t="s">
        <v>52</v>
      </c>
      <c r="B59" s="42">
        <f aca="true" t="shared" si="14" ref="B59:O59">SUM(B60:B70)</f>
        <v>1556571.95</v>
      </c>
      <c r="C59" s="42">
        <f t="shared" si="14"/>
        <v>1123506.93</v>
      </c>
      <c r="D59" s="42">
        <f t="shared" si="14"/>
        <v>935237.04</v>
      </c>
      <c r="E59" s="42">
        <f t="shared" si="14"/>
        <v>280092.92</v>
      </c>
      <c r="F59" s="42">
        <f t="shared" si="14"/>
        <v>1009459.87</v>
      </c>
      <c r="G59" s="42">
        <f t="shared" si="14"/>
        <v>1475438.61</v>
      </c>
      <c r="H59" s="42">
        <f t="shared" si="14"/>
        <v>239690.82</v>
      </c>
      <c r="I59" s="42">
        <f t="shared" si="14"/>
        <v>1050478.41</v>
      </c>
      <c r="J59" s="42">
        <f t="shared" si="14"/>
        <v>897765.63</v>
      </c>
      <c r="K59" s="42">
        <f t="shared" si="14"/>
        <v>1288938.8</v>
      </c>
      <c r="L59" s="42">
        <f t="shared" si="14"/>
        <v>1193809.17</v>
      </c>
      <c r="M59" s="42">
        <f t="shared" si="14"/>
        <v>673282.57</v>
      </c>
      <c r="N59" s="42">
        <f t="shared" si="14"/>
        <v>421310.83</v>
      </c>
      <c r="O59" s="34">
        <f t="shared" si="14"/>
        <v>12145583.550000003</v>
      </c>
      <c r="Q59"/>
    </row>
    <row r="60" spans="1:18" ht="18.75" customHeight="1">
      <c r="A60" s="26" t="s">
        <v>53</v>
      </c>
      <c r="B60" s="42">
        <v>1272075.19</v>
      </c>
      <c r="C60" s="42">
        <v>804539.19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2076614.38</v>
      </c>
      <c r="P60"/>
      <c r="Q60"/>
      <c r="R60" s="41"/>
    </row>
    <row r="61" spans="1:16" ht="18.75" customHeight="1">
      <c r="A61" s="26" t="s">
        <v>54</v>
      </c>
      <c r="B61" s="42">
        <v>284496.76</v>
      </c>
      <c r="C61" s="42">
        <v>318967.74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603464.5</v>
      </c>
      <c r="P61"/>
    </row>
    <row r="62" spans="1:17" ht="18.75" customHeight="1">
      <c r="A62" s="26" t="s">
        <v>55</v>
      </c>
      <c r="B62" s="43">
        <v>0</v>
      </c>
      <c r="C62" s="43">
        <v>0</v>
      </c>
      <c r="D62" s="29">
        <v>935237.04</v>
      </c>
      <c r="E62" s="43">
        <v>0</v>
      </c>
      <c r="F62" s="43">
        <v>0</v>
      </c>
      <c r="G62" s="43">
        <v>0</v>
      </c>
      <c r="H62" s="42">
        <v>239690.82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1174927.86</v>
      </c>
      <c r="P62" s="52"/>
      <c r="Q62"/>
    </row>
    <row r="63" spans="1:18" ht="18.75" customHeight="1">
      <c r="A63" s="26" t="s">
        <v>56</v>
      </c>
      <c r="B63" s="43">
        <v>0</v>
      </c>
      <c r="C63" s="43">
        <v>0</v>
      </c>
      <c r="D63" s="43">
        <v>0</v>
      </c>
      <c r="E63" s="29">
        <v>280092.92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280092.92</v>
      </c>
      <c r="R63"/>
    </row>
    <row r="64" spans="1:19" ht="18.75" customHeight="1">
      <c r="A64" s="26" t="s">
        <v>57</v>
      </c>
      <c r="B64" s="43">
        <v>0</v>
      </c>
      <c r="C64" s="43">
        <v>0</v>
      </c>
      <c r="D64" s="43">
        <v>0</v>
      </c>
      <c r="E64" s="43">
        <v>0</v>
      </c>
      <c r="F64" s="29">
        <v>1009459.87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1009459.87</v>
      </c>
      <c r="S64"/>
    </row>
    <row r="65" spans="1:20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1475438.61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1475438.61</v>
      </c>
      <c r="T65"/>
    </row>
    <row r="66" spans="1:21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1050478.41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1050478.41</v>
      </c>
      <c r="U66"/>
    </row>
    <row r="67" spans="1:22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897765.63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897765.63</v>
      </c>
      <c r="V67"/>
    </row>
    <row r="68" spans="1:23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1288938.8</v>
      </c>
      <c r="L68" s="29">
        <v>1193809.17</v>
      </c>
      <c r="M68" s="43">
        <v>0</v>
      </c>
      <c r="N68" s="43">
        <v>0</v>
      </c>
      <c r="O68" s="34">
        <f t="shared" si="15"/>
        <v>2482747.9699999997</v>
      </c>
      <c r="P68"/>
      <c r="W68"/>
    </row>
    <row r="69" spans="1:25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673282.57</v>
      </c>
      <c r="N69" s="43">
        <v>0</v>
      </c>
      <c r="O69" s="34">
        <f t="shared" si="15"/>
        <v>673282.57</v>
      </c>
      <c r="R69"/>
      <c r="Y69"/>
    </row>
    <row r="70" spans="1:26" ht="18.75" customHeight="1">
      <c r="A70" s="36" t="s">
        <v>63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421310.83</v>
      </c>
      <c r="O70" s="46">
        <f t="shared" si="15"/>
        <v>421310.83</v>
      </c>
      <c r="P70"/>
      <c r="S70"/>
      <c r="Z70"/>
    </row>
    <row r="71" spans="1:12" ht="21" customHeight="1">
      <c r="A71" s="47" t="s">
        <v>79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5" ht="15.75">
      <c r="A72" s="71" t="s">
        <v>85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2"/>
    </row>
    <row r="73" spans="1:15" ht="15.75">
      <c r="A73" s="71" t="s">
        <v>86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2"/>
    </row>
    <row r="74" spans="2:15" ht="14.25">
      <c r="B74" s="48"/>
      <c r="C74" s="48"/>
      <c r="D74"/>
      <c r="E74"/>
      <c r="F74"/>
      <c r="G74"/>
      <c r="H74"/>
      <c r="I74"/>
      <c r="J74"/>
      <c r="K74"/>
      <c r="L74"/>
      <c r="N74" s="53"/>
      <c r="O74" s="72"/>
    </row>
    <row r="75" spans="14:15" ht="14.25">
      <c r="N75" s="53"/>
      <c r="O75" s="72"/>
    </row>
    <row r="76" spans="14:15" ht="14.25">
      <c r="N76" s="53"/>
      <c r="O76" s="40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7">
    <mergeCell ref="A73:N73"/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2023-03-31T17:04:02Z</dcterms:modified>
  <cp:category/>
  <cp:version/>
  <cp:contentType/>
  <cp:contentStatus/>
</cp:coreProperties>
</file>