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290" windowHeight="8925" activeTab="0"/>
  </bookViews>
  <sheets>
    <sheet name="detalhamento " sheetId="1" r:id="rId1"/>
  </sheets>
  <definedNames>
    <definedName name="_xlnm.Print_Area" localSheetId="0">'detalhamento '!$A$1:$K$73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<sst xmlns="http://schemas.openxmlformats.org/spreadsheetml/2006/main" count="82" uniqueCount="81">
  <si>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</si>
  <si>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</si>
  <si>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</si>
  <si>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</si>
  <si>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</si>
  <si>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</si>
  <si>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</si>
  <si>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</si>
  <si>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</si>
  <si>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</si>
  <si>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</si>
  <si>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</si>
  <si>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</si>
  <si>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</si>
  <si>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</si>
  <si>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</si>
  <si>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</si>
  <si>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</si>
  <si>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</si>
  <si>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</si>
  <si>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</si>
  <si>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</si>
  <si>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</si>
  <si>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</si>
  <si>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</si>
  <si>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</si>
  <si>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</si>
  <si>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</si>
  <si>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</si>
  <si>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</si>
  <si>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</si>
  <si>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1.1.2. Outros Meios de Pagamento</t>
  </si>
  <si>
    <t>1.1.1. Em dinheiro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</si>
  <si>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</si>
  <si>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</si>
  <si>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</si>
  <si>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</si>
  <si>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</si>
  <si>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</si>
  <si>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</si>
  <si>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</si>
  <si>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</si>
  <si>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</si>
  <si>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</si>
  <si>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</si>
  <si>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</si>
  <si>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</si>
  <si>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</si>
  <si>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</si>
  <si>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</si>
  <si>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</si>
  <si>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</si>
  <si>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</si>
  <si>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</si>
  <si>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</si>
  <si>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</si>
  <si>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</si>
  <si>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</si>
  <si>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</si>
  <si>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</si>
  <si>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</si>
  <si>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</si>
  <si>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</si>
  <si>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</si>
  <si>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</si>
  <si>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5.2.8. Ajuste de Cronograma (+)</t>
  </si>
  <si>
    <t>5.2.9. Ajuste de Cronograma (-)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</si>
  <si>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</si>
  <si>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</si>
  <si>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</si>
  <si>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</si>
  <si>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 Remuneração Bruta do Operador (4.1 + 4.2 +....+ 4.8)</t>
  </si>
  <si>
    <t>5.4. Auxílio ao Custeio das Pessoas Idosas (*)</t>
  </si>
  <si>
    <t>5.4.1. Ajuste - Redução do Uso de Recursos Municipais (-)</t>
  </si>
  <si>
    <t>5.4.2. Ajuste - Utilização de Recursos Federais (+)</t>
  </si>
  <si>
    <t>Nota: (*) Portaria Interministerial MDR/MMFDH nº 9, de 26/08/22</t>
  </si>
  <si>
    <t>1.1. Pagantes sem Bilhete Único (1.1.1. + 1.1.2.)</t>
  </si>
  <si>
    <t>4.7. Remuneração Comunicação de dados por chip</t>
  </si>
  <si>
    <t>4.8.Remuneração Manutenção Validadores</t>
  </si>
  <si>
    <t>1.2.1. Idosos acima de 65 anos</t>
  </si>
  <si>
    <t>OPERAÇÃO 27/03/23 - VENCIMENTO 03/04/23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</si>
</sst>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164" fontId="32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horizontal="left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4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1">
      <c r="A2" s="62" t="s">
        <v>80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50"/>
      <c r="B3" s="53"/>
      <c r="C3" s="50"/>
      <c r="D3" s="50" t="s">
        <v>48</v>
      </c>
      <c r="E3" s="52">
        <v>4.4</v>
      </c>
      <c r="F3" s="52"/>
      <c r="G3" s="51"/>
      <c r="H3" s="51"/>
      <c r="I3" s="51"/>
      <c r="J3" s="51"/>
      <c r="K3" s="50"/>
    </row>
    <row r="4" spans="1:11" ht="15.75">
      <c r="A4" s="63" t="s">
        <v>47</v>
      </c>
      <c r="B4" s="64" t="s">
        <v>46</v>
      </c>
      <c r="C4" s="65"/>
      <c r="D4" s="65"/>
      <c r="E4" s="65"/>
      <c r="F4" s="65"/>
      <c r="G4" s="65"/>
      <c r="H4" s="65"/>
      <c r="I4" s="65"/>
      <c r="J4" s="65"/>
      <c r="K4" s="63" t="s">
        <v>45</v>
      </c>
    </row>
    <row r="5" spans="1:11" ht="43.5" customHeight="1">
      <c r="A5" s="63"/>
      <c r="B5" s="48" t="s">
        <v>58</v>
      </c>
      <c r="C5" s="48" t="s">
        <v>44</v>
      </c>
      <c r="D5" s="49" t="s">
        <v>59</v>
      </c>
      <c r="E5" s="49" t="s">
        <v>60</v>
      </c>
      <c r="F5" s="49" t="s">
        <v>61</v>
      </c>
      <c r="G5" s="48" t="s">
        <v>62</v>
      </c>
      <c r="H5" s="49" t="s">
        <v>59</v>
      </c>
      <c r="I5" s="48" t="s">
        <v>43</v>
      </c>
      <c r="J5" s="48" t="s">
        <v>63</v>
      </c>
      <c r="K5" s="63"/>
    </row>
    <row r="6" spans="1:11" ht="18.75" customHeight="1">
      <c r="A6" s="63"/>
      <c r="B6" s="47" t="s">
        <v>42</v>
      </c>
      <c r="C6" s="47" t="s">
        <v>41</v>
      </c>
      <c r="D6" s="47" t="s">
        <v>40</v>
      </c>
      <c r="E6" s="47" t="s">
        <v>39</v>
      </c>
      <c r="F6" s="47" t="s">
        <v>38</v>
      </c>
      <c r="G6" s="47" t="s">
        <v>37</v>
      </c>
      <c r="H6" s="47" t="s">
        <v>36</v>
      </c>
      <c r="I6" s="47" t="s">
        <v>35</v>
      </c>
      <c r="J6" s="47" t="s">
        <v>34</v>
      </c>
      <c r="K6" s="63"/>
    </row>
    <row r="7" spans="1:14" ht="16.5" customHeight="1">
      <c r="A7" s="13" t="s">
        <v>33</v>
      </c>
      <c r="B7" s="46">
        <f>+B8+B11</f>
        <v>330938</v>
      </c>
      <c r="C7" s="46">
        <f aca="true" t="shared" si="0" ref="C7:J7">+C8+C11</f>
        <v>272992</v>
      </c>
      <c r="D7" s="46">
        <f t="shared" si="0"/>
        <v>321430</v>
      </c>
      <c r="E7" s="46">
        <f t="shared" si="0"/>
        <v>179897</v>
      </c>
      <c r="F7" s="46">
        <f t="shared" si="0"/>
        <v>231068</v>
      </c>
      <c r="G7" s="46">
        <f t="shared" si="0"/>
        <v>222012</v>
      </c>
      <c r="H7" s="46">
        <f t="shared" si="0"/>
        <v>254528</v>
      </c>
      <c r="I7" s="46">
        <f t="shared" si="0"/>
        <v>365619</v>
      </c>
      <c r="J7" s="46">
        <f t="shared" si="0"/>
        <v>116290</v>
      </c>
      <c r="K7" s="38">
        <f aca="true" t="shared" si="1" ref="K7:K13">SUM(B7:J7)</f>
        <v>2294774</v>
      </c>
      <c r="L7" s="45"/>
      <c r="M7"/>
      <c r="N7"/>
    </row>
    <row r="8" spans="1:14" ht="16.5" customHeight="1">
      <c r="A8" s="43" t="s">
        <v>76</v>
      </c>
      <c r="B8" s="44">
        <f aca="true" t="shared" si="2" ref="B8:J8">+B9+B10</f>
        <v>17594</v>
      </c>
      <c r="C8" s="44">
        <f t="shared" si="2"/>
        <v>18015</v>
      </c>
      <c r="D8" s="44">
        <f t="shared" si="2"/>
        <v>16995</v>
      </c>
      <c r="E8" s="44">
        <f t="shared" si="2"/>
        <v>11628</v>
      </c>
      <c r="F8" s="44">
        <f t="shared" si="2"/>
        <v>12913</v>
      </c>
      <c r="G8" s="44">
        <f t="shared" si="2"/>
        <v>6860</v>
      </c>
      <c r="H8" s="44">
        <f t="shared" si="2"/>
        <v>6064</v>
      </c>
      <c r="I8" s="44">
        <f t="shared" si="2"/>
        <v>18361</v>
      </c>
      <c r="J8" s="44">
        <f t="shared" si="2"/>
        <v>3851</v>
      </c>
      <c r="K8" s="38">
        <f t="shared" si="1"/>
        <v>112281</v>
      </c>
      <c r="L8"/>
      <c r="M8"/>
      <c r="N8"/>
    </row>
    <row r="9" spans="1:14" ht="16.5" customHeight="1">
      <c r="A9" s="22" t="s">
        <v>32</v>
      </c>
      <c r="B9" s="44">
        <v>17541</v>
      </c>
      <c r="C9" s="44">
        <v>18010</v>
      </c>
      <c r="D9" s="44">
        <v>16989</v>
      </c>
      <c r="E9" s="44">
        <v>11462</v>
      </c>
      <c r="F9" s="44">
        <v>12901</v>
      </c>
      <c r="G9" s="44">
        <v>6858</v>
      </c>
      <c r="H9" s="44">
        <v>6064</v>
      </c>
      <c r="I9" s="44">
        <v>18316</v>
      </c>
      <c r="J9" s="44">
        <v>3851</v>
      </c>
      <c r="K9" s="38">
        <f t="shared" si="1"/>
        <v>111992</v>
      </c>
      <c r="L9"/>
      <c r="M9"/>
      <c r="N9"/>
    </row>
    <row r="10" spans="1:14" ht="16.5" customHeight="1">
      <c r="A10" s="22" t="s">
        <v>31</v>
      </c>
      <c r="B10" s="44">
        <v>53</v>
      </c>
      <c r="C10" s="44">
        <v>5</v>
      </c>
      <c r="D10" s="44">
        <v>6</v>
      </c>
      <c r="E10" s="44">
        <v>166</v>
      </c>
      <c r="F10" s="44">
        <v>12</v>
      </c>
      <c r="G10" s="44">
        <v>2</v>
      </c>
      <c r="H10" s="44">
        <v>0</v>
      </c>
      <c r="I10" s="44">
        <v>45</v>
      </c>
      <c r="J10" s="44">
        <v>0</v>
      </c>
      <c r="K10" s="38">
        <f t="shared" si="1"/>
        <v>289</v>
      </c>
      <c r="L10"/>
      <c r="M10"/>
      <c r="N10"/>
    </row>
    <row r="11" spans="1:14" ht="16.5" customHeight="1">
      <c r="A11" s="43" t="s">
        <v>67</v>
      </c>
      <c r="B11" s="42">
        <v>313344</v>
      </c>
      <c r="C11" s="42">
        <v>254977</v>
      </c>
      <c r="D11" s="42">
        <v>304435</v>
      </c>
      <c r="E11" s="42">
        <v>168269</v>
      </c>
      <c r="F11" s="42">
        <v>218155</v>
      </c>
      <c r="G11" s="42">
        <v>215152</v>
      </c>
      <c r="H11" s="42">
        <v>248464</v>
      </c>
      <c r="I11" s="42">
        <v>347258</v>
      </c>
      <c r="J11" s="42">
        <v>112439</v>
      </c>
      <c r="K11" s="38">
        <f t="shared" si="1"/>
        <v>2182493</v>
      </c>
      <c r="L11" s="59"/>
      <c r="M11" s="59"/>
      <c r="N11" s="59"/>
    </row>
    <row r="12" spans="1:14" ht="16.5" customHeight="1">
      <c r="A12" s="22" t="s">
        <v>79</v>
      </c>
      <c r="B12" s="42">
        <v>19487</v>
      </c>
      <c r="C12" s="42">
        <v>18127</v>
      </c>
      <c r="D12" s="42">
        <v>22376</v>
      </c>
      <c r="E12" s="42">
        <v>14857</v>
      </c>
      <c r="F12" s="42">
        <v>12212</v>
      </c>
      <c r="G12" s="42">
        <v>11348</v>
      </c>
      <c r="H12" s="42">
        <v>11203</v>
      </c>
      <c r="I12" s="42">
        <v>17298</v>
      </c>
      <c r="J12" s="42">
        <v>4620</v>
      </c>
      <c r="K12" s="38">
        <f t="shared" si="1"/>
        <v>131528</v>
      </c>
      <c r="L12" s="59"/>
      <c r="M12" s="59"/>
      <c r="N12" s="59"/>
    </row>
    <row r="13" spans="1:14" ht="16.5" customHeight="1">
      <c r="A13" s="22" t="s">
        <v>68</v>
      </c>
      <c r="B13" s="42">
        <f>+B11-B12</f>
        <v>293857</v>
      </c>
      <c r="C13" s="42">
        <f>+C11-C12</f>
        <v>236850</v>
      </c>
      <c r="D13" s="42">
        <f>+D11-D12</f>
        <v>282059</v>
      </c>
      <c r="E13" s="42">
        <f aca="true" t="shared" si="3" ref="E13:J13">+E11-E12</f>
        <v>153412</v>
      </c>
      <c r="F13" s="42">
        <f t="shared" si="3"/>
        <v>205943</v>
      </c>
      <c r="G13" s="42">
        <f t="shared" si="3"/>
        <v>203804</v>
      </c>
      <c r="H13" s="42">
        <f t="shared" si="3"/>
        <v>237261</v>
      </c>
      <c r="I13" s="42">
        <f t="shared" si="3"/>
        <v>329960</v>
      </c>
      <c r="J13" s="42">
        <f t="shared" si="3"/>
        <v>107819</v>
      </c>
      <c r="K13" s="38">
        <f t="shared" si="1"/>
        <v>2050965</v>
      </c>
      <c r="L13" s="60"/>
      <c r="M13" s="59"/>
      <c r="N13" s="59"/>
    </row>
    <row r="14" spans="1:14" ht="12" customHeight="1">
      <c r="A14" s="22"/>
      <c r="B14" s="42"/>
      <c r="C14" s="42"/>
      <c r="D14" s="42"/>
      <c r="E14" s="42"/>
      <c r="F14" s="42"/>
      <c r="G14" s="42"/>
      <c r="H14" s="42"/>
      <c r="I14" s="42"/>
      <c r="J14" s="42"/>
      <c r="K14" s="38"/>
      <c r="L14"/>
      <c r="M14"/>
      <c r="N14"/>
    </row>
    <row r="15" spans="1:14" ht="15.75" customHeight="1">
      <c r="A15" s="16" t="s">
        <v>30</v>
      </c>
      <c r="B15" s="41">
        <v>4.4911</v>
      </c>
      <c r="C15" s="41">
        <v>4.9339</v>
      </c>
      <c r="D15" s="41">
        <v>5.4695</v>
      </c>
      <c r="E15" s="41">
        <v>4.7554</v>
      </c>
      <c r="F15" s="41">
        <v>5.0324</v>
      </c>
      <c r="G15" s="41">
        <v>5.0834</v>
      </c>
      <c r="H15" s="41">
        <v>4.0475</v>
      </c>
      <c r="I15" s="41">
        <v>4.0885</v>
      </c>
      <c r="J15" s="41">
        <v>4.6262</v>
      </c>
      <c r="K15" s="31"/>
      <c r="L15"/>
      <c r="M15"/>
      <c r="N15"/>
    </row>
    <row r="16" spans="1:12" ht="15.75" customHeight="1">
      <c r="A16" s="16" t="s">
        <v>69</v>
      </c>
      <c r="B16" s="41">
        <v>0</v>
      </c>
      <c r="C16" s="41">
        <v>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31"/>
      <c r="L16" s="59"/>
    </row>
    <row r="17" spans="1:11" ht="12" customHeight="1">
      <c r="A17" s="17"/>
      <c r="B17" s="17">
        <v>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31"/>
    </row>
    <row r="18" spans="1:11" ht="16.5" customHeight="1">
      <c r="A18" s="16" t="s">
        <v>29</v>
      </c>
      <c r="B18" s="39">
        <v>1.145932288791686</v>
      </c>
      <c r="C18" s="39">
        <v>1.196356749472398</v>
      </c>
      <c r="D18" s="39">
        <v>1.135405752768306</v>
      </c>
      <c r="E18" s="39">
        <v>1.429508863361643</v>
      </c>
      <c r="F18" s="39">
        <v>1.049729715829256</v>
      </c>
      <c r="G18" s="39">
        <v>1.171366384472963</v>
      </c>
      <c r="H18" s="39">
        <v>1.17866498413794</v>
      </c>
      <c r="I18" s="39">
        <v>1.128195980248286</v>
      </c>
      <c r="J18" s="39">
        <v>1.106536036260136</v>
      </c>
      <c r="K18" s="31"/>
    </row>
    <row r="19" spans="1:11" ht="12" customHeight="1">
      <c r="A19" s="16"/>
      <c r="B19" s="31">
        <v>0</v>
      </c>
      <c r="C19" s="31">
        <v>0</v>
      </c>
      <c r="D19" s="31">
        <v>0</v>
      </c>
      <c r="E19" s="38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15"/>
    </row>
    <row r="20" spans="1:14" ht="16.5" customHeight="1">
      <c r="A20" s="37" t="s">
        <v>71</v>
      </c>
      <c r="B20" s="36">
        <f>SUM(B21:B28)</f>
        <v>1764063.14</v>
      </c>
      <c r="C20" s="36">
        <f aca="true" t="shared" si="4" ref="C20:J20">SUM(C21:C28)</f>
        <v>1667209.4599999997</v>
      </c>
      <c r="D20" s="36">
        <f t="shared" si="4"/>
        <v>2067300.2599999998</v>
      </c>
      <c r="E20" s="36">
        <f t="shared" si="4"/>
        <v>1267043.19</v>
      </c>
      <c r="F20" s="36">
        <f t="shared" si="4"/>
        <v>1264020.1400000001</v>
      </c>
      <c r="G20" s="36">
        <f t="shared" si="4"/>
        <v>1366573.6400000001</v>
      </c>
      <c r="H20" s="36">
        <f t="shared" si="4"/>
        <v>1261127.39</v>
      </c>
      <c r="I20" s="36">
        <f t="shared" si="4"/>
        <v>1765887.65</v>
      </c>
      <c r="J20" s="36">
        <f t="shared" si="4"/>
        <v>618215.81</v>
      </c>
      <c r="K20" s="36">
        <f aca="true" t="shared" si="5" ref="K20:K28">SUM(B20:J20)</f>
        <v>13041440.680000002</v>
      </c>
      <c r="L20"/>
      <c r="M20"/>
      <c r="N20"/>
    </row>
    <row r="21" spans="1:14" ht="16.5" customHeight="1">
      <c r="A21" s="35" t="s">
        <v>28</v>
      </c>
      <c r="B21" s="58">
        <f>ROUND((B15+B16)*B7,2)</f>
        <v>1486275.65</v>
      </c>
      <c r="C21" s="58">
        <f>ROUND((C15+C16)*C7,2)</f>
        <v>1346915.23</v>
      </c>
      <c r="D21" s="58">
        <f aca="true" t="shared" si="6" ref="D21:J21">ROUND((D15+D16)*D7,2)</f>
        <v>1758061.39</v>
      </c>
      <c r="E21" s="58">
        <f t="shared" si="6"/>
        <v>855482.19</v>
      </c>
      <c r="F21" s="58">
        <f t="shared" si="6"/>
        <v>1162826.6</v>
      </c>
      <c r="G21" s="58">
        <f t="shared" si="6"/>
        <v>1128575.8</v>
      </c>
      <c r="H21" s="58">
        <f t="shared" si="6"/>
        <v>1030202.08</v>
      </c>
      <c r="I21" s="58">
        <f t="shared" si="6"/>
        <v>1494833.28</v>
      </c>
      <c r="J21" s="58">
        <f t="shared" si="6"/>
        <v>537980.8</v>
      </c>
      <c r="K21" s="30">
        <f t="shared" si="5"/>
        <v>10801153.019999998</v>
      </c>
      <c r="L21"/>
      <c r="M21"/>
      <c r="N21"/>
    </row>
    <row r="22" spans="1:14" ht="16.5" customHeight="1">
      <c r="A22" s="18" t="s">
        <v>27</v>
      </c>
      <c r="B22" s="30">
        <f aca="true" t="shared" si="7" ref="B22:J22">IF(B18&lt;&gt;0,ROUND((B18-1)*B21,2),0)</f>
        <v>216895.61</v>
      </c>
      <c r="C22" s="30">
        <f t="shared" si="7"/>
        <v>264475.9</v>
      </c>
      <c r="D22" s="30">
        <f t="shared" si="7"/>
        <v>238051.63</v>
      </c>
      <c r="E22" s="30">
        <f t="shared" si="7"/>
        <v>367437.18</v>
      </c>
      <c r="F22" s="30">
        <f t="shared" si="7"/>
        <v>57827.04</v>
      </c>
      <c r="G22" s="30">
        <f t="shared" si="7"/>
        <v>193399.95</v>
      </c>
      <c r="H22" s="30">
        <f t="shared" si="7"/>
        <v>184061.04</v>
      </c>
      <c r="I22" s="30">
        <f t="shared" si="7"/>
        <v>191631.62</v>
      </c>
      <c r="J22" s="30">
        <f t="shared" si="7"/>
        <v>57314.34</v>
      </c>
      <c r="K22" s="30">
        <f t="shared" si="5"/>
        <v>1771094.3100000003</v>
      </c>
      <c r="L22"/>
      <c r="M22"/>
      <c r="N22"/>
    </row>
    <row r="23" spans="1:14" ht="16.5" customHeight="1">
      <c r="A23" s="18" t="s">
        <v>26</v>
      </c>
      <c r="B23" s="30">
        <v>56628.6</v>
      </c>
      <c r="C23" s="30">
        <v>50017.67</v>
      </c>
      <c r="D23" s="30">
        <v>63130.75</v>
      </c>
      <c r="E23" s="30">
        <v>38958.69</v>
      </c>
      <c r="F23" s="30">
        <v>39879.7</v>
      </c>
      <c r="G23" s="30">
        <v>40948.5</v>
      </c>
      <c r="H23" s="30">
        <v>41561.71</v>
      </c>
      <c r="I23" s="30">
        <v>73383.18</v>
      </c>
      <c r="J23" s="30">
        <v>20298.03</v>
      </c>
      <c r="K23" s="30">
        <f t="shared" si="5"/>
        <v>424806.82999999996</v>
      </c>
      <c r="L23"/>
      <c r="M23"/>
      <c r="N23"/>
    </row>
    <row r="24" spans="1:14" ht="16.5" customHeight="1">
      <c r="A24" s="18" t="s">
        <v>25</v>
      </c>
      <c r="B24" s="30">
        <v>1729.43</v>
      </c>
      <c r="C24" s="34">
        <v>3458.86</v>
      </c>
      <c r="D24" s="34">
        <v>5188.29</v>
      </c>
      <c r="E24" s="30">
        <v>3458.86</v>
      </c>
      <c r="F24" s="30">
        <v>1729.43</v>
      </c>
      <c r="G24" s="34">
        <v>1729.43</v>
      </c>
      <c r="H24" s="34">
        <v>3458.86</v>
      </c>
      <c r="I24" s="34">
        <v>3458.86</v>
      </c>
      <c r="J24" s="34">
        <v>1729.43</v>
      </c>
      <c r="K24" s="30">
        <f t="shared" si="5"/>
        <v>25941.45</v>
      </c>
      <c r="L24"/>
      <c r="M24"/>
      <c r="N24"/>
    </row>
    <row r="25" spans="1:14" ht="16.5" customHeight="1">
      <c r="A25" s="18" t="s">
        <v>24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f t="shared" si="5"/>
        <v>0</v>
      </c>
      <c r="L25"/>
      <c r="M25"/>
      <c r="N25"/>
    </row>
    <row r="26" spans="1:14" ht="16.5" customHeight="1">
      <c r="A26" s="18" t="s">
        <v>70</v>
      </c>
      <c r="B26" s="30">
        <v>1333.87</v>
      </c>
      <c r="C26" s="30">
        <v>1260.92</v>
      </c>
      <c r="D26" s="30">
        <v>1563.13</v>
      </c>
      <c r="E26" s="30">
        <v>958.72</v>
      </c>
      <c r="F26" s="30">
        <v>956.11</v>
      </c>
      <c r="G26" s="30">
        <v>1034.27</v>
      </c>
      <c r="H26" s="30">
        <v>953.51</v>
      </c>
      <c r="I26" s="30">
        <v>1336.47</v>
      </c>
      <c r="J26" s="30">
        <v>466.33</v>
      </c>
      <c r="K26" s="30">
        <f t="shared" si="5"/>
        <v>9863.33</v>
      </c>
      <c r="L26" s="59"/>
      <c r="M26" s="59"/>
      <c r="N26" s="59"/>
    </row>
    <row r="27" spans="1:14" ht="16.5" customHeight="1">
      <c r="A27" s="18" t="s">
        <v>77</v>
      </c>
      <c r="B27" s="30">
        <v>340.09</v>
      </c>
      <c r="C27" s="30">
        <v>290.2</v>
      </c>
      <c r="D27" s="30">
        <v>343.13</v>
      </c>
      <c r="E27" s="30">
        <v>199.55</v>
      </c>
      <c r="F27" s="30">
        <v>226.32</v>
      </c>
      <c r="G27" s="30">
        <v>230.58</v>
      </c>
      <c r="H27" s="30">
        <v>228.15</v>
      </c>
      <c r="I27" s="30">
        <v>294.46</v>
      </c>
      <c r="J27" s="30">
        <v>113.16</v>
      </c>
      <c r="K27" s="30">
        <f t="shared" si="5"/>
        <v>2265.64</v>
      </c>
      <c r="L27" s="59"/>
      <c r="M27" s="59"/>
      <c r="N27" s="59"/>
    </row>
    <row r="28" spans="1:14" ht="16.5" customHeight="1">
      <c r="A28" s="18" t="s">
        <v>78</v>
      </c>
      <c r="B28" s="30">
        <v>859.89</v>
      </c>
      <c r="C28" s="30">
        <v>790.68</v>
      </c>
      <c r="D28" s="30">
        <v>961.94</v>
      </c>
      <c r="E28" s="30">
        <v>548</v>
      </c>
      <c r="F28" s="30">
        <v>574.94</v>
      </c>
      <c r="G28" s="30">
        <v>655.11</v>
      </c>
      <c r="H28" s="30">
        <v>662.04</v>
      </c>
      <c r="I28" s="30">
        <v>949.78</v>
      </c>
      <c r="J28" s="30">
        <v>313.72</v>
      </c>
      <c r="K28" s="30">
        <f t="shared" si="5"/>
        <v>6316.1</v>
      </c>
      <c r="L28" s="59"/>
      <c r="M28" s="59"/>
      <c r="N28" s="59"/>
    </row>
    <row r="29" spans="1:11" ht="12" customHeight="1">
      <c r="A29" s="33"/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/>
    </row>
    <row r="30" spans="1:11" ht="12" customHeight="1">
      <c r="A30" s="18"/>
      <c r="B30" s="31">
        <v>0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/>
    </row>
    <row r="31" spans="1:14" ht="16.5" customHeight="1">
      <c r="A31" s="16" t="s">
        <v>23</v>
      </c>
      <c r="B31" s="30">
        <f aca="true" t="shared" si="8" ref="B31:J31">+B32+B37+B49</f>
        <v>-122782.43</v>
      </c>
      <c r="C31" s="30">
        <f t="shared" si="8"/>
        <v>-91709.87000000001</v>
      </c>
      <c r="D31" s="30">
        <f t="shared" si="8"/>
        <v>-112920.16999999995</v>
      </c>
      <c r="E31" s="30">
        <f t="shared" si="8"/>
        <v>-99218.20000000001</v>
      </c>
      <c r="F31" s="30">
        <f t="shared" si="8"/>
        <v>-65380.990000000005</v>
      </c>
      <c r="G31" s="30">
        <f t="shared" si="8"/>
        <v>-97200.23000000001</v>
      </c>
      <c r="H31" s="30">
        <f t="shared" si="8"/>
        <v>-43549.939999999995</v>
      </c>
      <c r="I31" s="30">
        <f t="shared" si="8"/>
        <v>-109371.85</v>
      </c>
      <c r="J31" s="30">
        <f t="shared" si="8"/>
        <v>-31585.530000000002</v>
      </c>
      <c r="K31" s="30">
        <f aca="true" t="shared" si="9" ref="K31:K41">SUM(B31:J31)</f>
        <v>-773719.21</v>
      </c>
      <c r="L31"/>
      <c r="M31"/>
      <c r="N31"/>
    </row>
    <row r="32" spans="1:14" ht="16.5" customHeight="1">
      <c r="A32" s="18" t="s">
        <v>22</v>
      </c>
      <c r="B32" s="30">
        <f aca="true" t="shared" si="10" ref="B32:J32">B33+B34+B35+B36</f>
        <v>-115365.29</v>
      </c>
      <c r="C32" s="30">
        <f t="shared" si="10"/>
        <v>-84698.35</v>
      </c>
      <c r="D32" s="30">
        <f t="shared" si="10"/>
        <v>-88445.75</v>
      </c>
      <c r="E32" s="30">
        <f t="shared" si="10"/>
        <v>-93887.13</v>
      </c>
      <c r="F32" s="30">
        <f t="shared" si="10"/>
        <v>-56764.4</v>
      </c>
      <c r="G32" s="30">
        <f t="shared" si="10"/>
        <v>-91449.05</v>
      </c>
      <c r="H32" s="30">
        <f t="shared" si="10"/>
        <v>-38247.84</v>
      </c>
      <c r="I32" s="30">
        <f t="shared" si="10"/>
        <v>-98640.22</v>
      </c>
      <c r="J32" s="30">
        <f t="shared" si="10"/>
        <v>-22512.83</v>
      </c>
      <c r="K32" s="30">
        <f t="shared" si="9"/>
        <v>-690010.86</v>
      </c>
      <c r="L32"/>
      <c r="M32"/>
      <c r="N32"/>
    </row>
    <row r="33" spans="1:14" s="23" customFormat="1" ht="16.5" customHeight="1">
      <c r="A33" s="29" t="s">
        <v>55</v>
      </c>
      <c r="B33" s="30">
        <f aca="true" t="shared" si="11" ref="B33:J33">-ROUND((B9)*$E$3,2)</f>
        <v>-77180.4</v>
      </c>
      <c r="C33" s="30">
        <f t="shared" si="11"/>
        <v>-79244</v>
      </c>
      <c r="D33" s="30">
        <f t="shared" si="11"/>
        <v>-74751.6</v>
      </c>
      <c r="E33" s="30">
        <f t="shared" si="11"/>
        <v>-50432.8</v>
      </c>
      <c r="F33" s="30">
        <f t="shared" si="11"/>
        <v>-56764.4</v>
      </c>
      <c r="G33" s="30">
        <f t="shared" si="11"/>
        <v>-30175.2</v>
      </c>
      <c r="H33" s="30">
        <f t="shared" si="11"/>
        <v>-26681.6</v>
      </c>
      <c r="I33" s="30">
        <f t="shared" si="11"/>
        <v>-80590.4</v>
      </c>
      <c r="J33" s="30">
        <f t="shared" si="11"/>
        <v>-16944.4</v>
      </c>
      <c r="K33" s="30">
        <f t="shared" si="9"/>
        <v>-492764.80000000005</v>
      </c>
      <c r="L33" s="28"/>
      <c r="M33"/>
      <c r="N33"/>
    </row>
    <row r="34" spans="1:14" ht="16.5" customHeight="1">
      <c r="A34" s="25" t="s">
        <v>21</v>
      </c>
      <c r="B34" s="26">
        <v>0</v>
      </c>
      <c r="C34" s="26">
        <v>0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30">
        <f t="shared" si="9"/>
        <v>0</v>
      </c>
      <c r="L34"/>
      <c r="M34"/>
      <c r="N34"/>
    </row>
    <row r="35" spans="1:14" ht="16.5" customHeight="1">
      <c r="A35" s="25" t="s">
        <v>20</v>
      </c>
      <c r="B35" s="30">
        <v>0</v>
      </c>
      <c r="C35" s="30">
        <v>0</v>
      </c>
      <c r="D35" s="30">
        <v>0</v>
      </c>
      <c r="E35" s="30">
        <v>0</v>
      </c>
      <c r="F35" s="26">
        <v>0</v>
      </c>
      <c r="G35" s="30">
        <v>0</v>
      </c>
      <c r="H35" s="30">
        <v>0</v>
      </c>
      <c r="I35" s="30">
        <v>0</v>
      </c>
      <c r="J35" s="30">
        <v>0</v>
      </c>
      <c r="K35" s="30">
        <f t="shared" si="9"/>
        <v>0</v>
      </c>
      <c r="L35"/>
      <c r="M35"/>
      <c r="N35"/>
    </row>
    <row r="36" spans="1:14" ht="16.5" customHeight="1">
      <c r="A36" s="25" t="s">
        <v>19</v>
      </c>
      <c r="B36" s="30">
        <v>-38184.89</v>
      </c>
      <c r="C36" s="30">
        <v>-5454.35</v>
      </c>
      <c r="D36" s="30">
        <v>-13694.15</v>
      </c>
      <c r="E36" s="30">
        <v>-43454.33</v>
      </c>
      <c r="F36" s="26">
        <v>0</v>
      </c>
      <c r="G36" s="30">
        <v>-61273.85</v>
      </c>
      <c r="H36" s="30">
        <v>-11566.24</v>
      </c>
      <c r="I36" s="30">
        <v>-18049.82</v>
      </c>
      <c r="J36" s="30">
        <v>-5568.43</v>
      </c>
      <c r="K36" s="30">
        <f t="shared" si="9"/>
        <v>-197246.06</v>
      </c>
      <c r="L36"/>
      <c r="M36"/>
      <c r="N36"/>
    </row>
    <row r="37" spans="1:14" s="23" customFormat="1" ht="16.5" customHeight="1">
      <c r="A37" s="18" t="s">
        <v>18</v>
      </c>
      <c r="B37" s="27">
        <f aca="true" t="shared" si="12" ref="B37:J37">SUM(B38:B47)</f>
        <v>-7417.14</v>
      </c>
      <c r="C37" s="27">
        <f t="shared" si="12"/>
        <v>-7011.52</v>
      </c>
      <c r="D37" s="27">
        <f t="shared" si="12"/>
        <v>-24474.419999999955</v>
      </c>
      <c r="E37" s="27">
        <f t="shared" si="12"/>
        <v>-5331.07</v>
      </c>
      <c r="F37" s="27">
        <f t="shared" si="12"/>
        <v>-8616.59</v>
      </c>
      <c r="G37" s="27">
        <f t="shared" si="12"/>
        <v>-5751.18</v>
      </c>
      <c r="H37" s="27">
        <f t="shared" si="12"/>
        <v>-5302.1</v>
      </c>
      <c r="I37" s="27">
        <f t="shared" si="12"/>
        <v>-10731.630000000001</v>
      </c>
      <c r="J37" s="27">
        <f t="shared" si="12"/>
        <v>-9072.7</v>
      </c>
      <c r="K37" s="30">
        <f t="shared" si="9"/>
        <v>-83708.34999999996</v>
      </c>
      <c r="L37"/>
      <c r="M37"/>
      <c r="N37"/>
    </row>
    <row r="38" spans="1:14" ht="16.5" customHeight="1">
      <c r="A38" s="25" t="s">
        <v>17</v>
      </c>
      <c r="B38" s="17">
        <v>0</v>
      </c>
      <c r="C38" s="17">
        <v>0</v>
      </c>
      <c r="D38" s="27">
        <v>-22382.45</v>
      </c>
      <c r="E38" s="26">
        <v>0</v>
      </c>
      <c r="F38" s="26">
        <v>0</v>
      </c>
      <c r="G38" s="17">
        <v>0</v>
      </c>
      <c r="H38" s="26">
        <v>0</v>
      </c>
      <c r="I38" s="17">
        <v>0</v>
      </c>
      <c r="J38" s="27">
        <v>-6479.6</v>
      </c>
      <c r="K38" s="30">
        <f t="shared" si="9"/>
        <v>-28862.050000000003</v>
      </c>
      <c r="L38"/>
      <c r="M38"/>
      <c r="N38"/>
    </row>
    <row r="39" spans="1:14" ht="16.5" customHeight="1">
      <c r="A39" s="25" t="s">
        <v>16</v>
      </c>
      <c r="B39" s="27">
        <v>0</v>
      </c>
      <c r="C39" s="27">
        <v>0</v>
      </c>
      <c r="D39" s="27">
        <v>0</v>
      </c>
      <c r="E39" s="27">
        <v>0</v>
      </c>
      <c r="F39" s="27">
        <v>0</v>
      </c>
      <c r="G39" s="27">
        <v>0</v>
      </c>
      <c r="H39" s="27">
        <v>0</v>
      </c>
      <c r="I39" s="27">
        <v>0</v>
      </c>
      <c r="J39" s="27">
        <v>0</v>
      </c>
      <c r="K39" s="30">
        <f t="shared" si="9"/>
        <v>0</v>
      </c>
      <c r="L39"/>
      <c r="M39"/>
      <c r="N39"/>
    </row>
    <row r="40" spans="1:14" ht="16.5" customHeight="1">
      <c r="A40" s="25" t="s">
        <v>15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/>
      <c r="M40"/>
      <c r="N40"/>
    </row>
    <row r="41" spans="1:14" ht="16.5" customHeight="1">
      <c r="A41" s="25" t="s">
        <v>14</v>
      </c>
      <c r="B41" s="17">
        <v>0</v>
      </c>
      <c r="C41" s="17">
        <v>0</v>
      </c>
      <c r="D41" s="27">
        <v>6600</v>
      </c>
      <c r="E41" s="17">
        <v>0</v>
      </c>
      <c r="F41" s="27">
        <v>-3300</v>
      </c>
      <c r="G41" s="17">
        <v>0</v>
      </c>
      <c r="H41" s="17">
        <v>0</v>
      </c>
      <c r="I41" s="27">
        <v>-3300</v>
      </c>
      <c r="J41" s="17">
        <v>0</v>
      </c>
      <c r="K41" s="30">
        <f t="shared" si="9"/>
        <v>0</v>
      </c>
      <c r="L41"/>
      <c r="M41"/>
      <c r="N41"/>
    </row>
    <row r="42" spans="1:14" ht="16.5" customHeight="1">
      <c r="A42" s="25" t="s">
        <v>13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/>
      <c r="M42"/>
      <c r="N42"/>
    </row>
    <row r="43" spans="1:14" ht="16.5" customHeight="1">
      <c r="A43" s="25" t="s">
        <v>12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/>
      <c r="M43"/>
      <c r="N43"/>
    </row>
    <row r="44" spans="1:12" s="23" customFormat="1" ht="16.5" customHeight="1">
      <c r="A44" s="25" t="s">
        <v>11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24"/>
    </row>
    <row r="45" spans="1:14" s="23" customFormat="1" ht="16.5" customHeight="1">
      <c r="A45" s="25" t="s">
        <v>65</v>
      </c>
      <c r="B45" s="17">
        <v>0</v>
      </c>
      <c r="C45" s="17">
        <v>0</v>
      </c>
      <c r="D45" s="17">
        <v>1701000</v>
      </c>
      <c r="E45" s="17">
        <v>0</v>
      </c>
      <c r="F45" s="17">
        <v>0</v>
      </c>
      <c r="G45" s="17">
        <v>0</v>
      </c>
      <c r="H45" s="17">
        <v>1098000</v>
      </c>
      <c r="I45" s="17">
        <v>0</v>
      </c>
      <c r="J45" s="17">
        <v>0</v>
      </c>
      <c r="K45" s="30">
        <f aca="true" t="shared" si="13" ref="K45:K52">SUM(B45:J45)</f>
        <v>2799000</v>
      </c>
      <c r="L45" s="24"/>
      <c r="M45"/>
      <c r="N45"/>
    </row>
    <row r="46" spans="1:14" s="23" customFormat="1" ht="16.5" customHeight="1">
      <c r="A46" s="25" t="s">
        <v>66</v>
      </c>
      <c r="B46" s="17">
        <v>0</v>
      </c>
      <c r="C46" s="17">
        <v>0</v>
      </c>
      <c r="D46" s="17">
        <v>-1701000</v>
      </c>
      <c r="E46" s="17">
        <v>0</v>
      </c>
      <c r="F46" s="17">
        <v>0</v>
      </c>
      <c r="G46" s="17">
        <v>0</v>
      </c>
      <c r="H46" s="17">
        <v>-1098000</v>
      </c>
      <c r="I46" s="17">
        <v>0</v>
      </c>
      <c r="J46" s="17">
        <v>0</v>
      </c>
      <c r="K46" s="30">
        <f t="shared" si="13"/>
        <v>-2799000</v>
      </c>
      <c r="L46" s="24"/>
      <c r="M46"/>
      <c r="N46"/>
    </row>
    <row r="47" spans="1:14" s="23" customFormat="1" ht="16.5" customHeight="1">
      <c r="A47" s="25" t="s">
        <v>10</v>
      </c>
      <c r="B47" s="17">
        <v>-7417.14</v>
      </c>
      <c r="C47" s="17">
        <v>-7011.52</v>
      </c>
      <c r="D47" s="17">
        <v>-8691.97</v>
      </c>
      <c r="E47" s="17">
        <v>-5331.07</v>
      </c>
      <c r="F47" s="17">
        <v>-5316.59</v>
      </c>
      <c r="G47" s="17">
        <v>-5751.18</v>
      </c>
      <c r="H47" s="17">
        <v>-5302.1</v>
      </c>
      <c r="I47" s="17">
        <v>-7431.63</v>
      </c>
      <c r="J47" s="17">
        <v>-2593.1</v>
      </c>
      <c r="K47" s="30">
        <f t="shared" si="13"/>
        <v>-54846.29999999999</v>
      </c>
      <c r="L47" s="24"/>
      <c r="M47"/>
      <c r="N47"/>
    </row>
    <row r="48" spans="1:12" ht="12" customHeight="1">
      <c r="A48" s="22"/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/>
      <c r="L48" s="21"/>
    </row>
    <row r="49" spans="1:14" ht="16.5" customHeight="1">
      <c r="A49" s="18" t="s">
        <v>9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30">
        <f t="shared" si="13"/>
        <v>0</v>
      </c>
      <c r="L49"/>
      <c r="M49"/>
      <c r="N49"/>
    </row>
    <row r="50" spans="1:14" ht="16.5" customHeight="1">
      <c r="A50" s="18" t="s">
        <v>72</v>
      </c>
      <c r="B50" s="17">
        <f>+B51+B52</f>
        <v>0</v>
      </c>
      <c r="C50" s="17">
        <f aca="true" t="shared" si="14" ref="C50:J50">+C51+C52</f>
        <v>0</v>
      </c>
      <c r="D50" s="17">
        <f t="shared" si="14"/>
        <v>0</v>
      </c>
      <c r="E50" s="17">
        <f t="shared" si="14"/>
        <v>0</v>
      </c>
      <c r="F50" s="17">
        <f t="shared" si="14"/>
        <v>0</v>
      </c>
      <c r="G50" s="17">
        <f t="shared" si="14"/>
        <v>0</v>
      </c>
      <c r="H50" s="17">
        <f t="shared" si="14"/>
        <v>0</v>
      </c>
      <c r="I50" s="17">
        <f t="shared" si="14"/>
        <v>0</v>
      </c>
      <c r="J50" s="17">
        <f t="shared" si="14"/>
        <v>0</v>
      </c>
      <c r="K50" s="30">
        <f t="shared" si="13"/>
        <v>0</v>
      </c>
      <c r="L50" s="55"/>
      <c r="M50" s="59"/>
      <c r="N50" s="59"/>
    </row>
    <row r="51" spans="1:14" ht="16.5" customHeight="1">
      <c r="A51" s="25" t="s">
        <v>73</v>
      </c>
      <c r="B51" s="30">
        <v>0</v>
      </c>
      <c r="C51" s="30">
        <v>0</v>
      </c>
      <c r="D51" s="30">
        <v>0</v>
      </c>
      <c r="E51" s="30">
        <v>0</v>
      </c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0">
        <f t="shared" si="13"/>
        <v>0</v>
      </c>
      <c r="L51" s="59"/>
      <c r="M51" s="59"/>
      <c r="N51" s="59"/>
    </row>
    <row r="52" spans="1:14" ht="16.5" customHeight="1">
      <c r="A52" s="25" t="s">
        <v>74</v>
      </c>
      <c r="B52" s="30">
        <v>0</v>
      </c>
      <c r="C52" s="30">
        <v>0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f t="shared" si="13"/>
        <v>0</v>
      </c>
      <c r="L52" s="55"/>
      <c r="M52" s="59"/>
      <c r="N52" s="59"/>
    </row>
    <row r="53" spans="1:12" ht="12" customHeight="1">
      <c r="A53" s="18"/>
      <c r="B53" s="15">
        <v>0</v>
      </c>
      <c r="C53" s="15">
        <v>0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20"/>
      <c r="L53" s="9"/>
    </row>
    <row r="54" spans="1:12" ht="16.5" customHeight="1">
      <c r="A54" s="16" t="s">
        <v>8</v>
      </c>
      <c r="B54" s="27">
        <f aca="true" t="shared" si="15" ref="B54:J54">IF(B20+B31+B55&lt;0,0,B20+B31+B55)</f>
        <v>1641280.71</v>
      </c>
      <c r="C54" s="27">
        <f t="shared" si="15"/>
        <v>1575499.5899999996</v>
      </c>
      <c r="D54" s="27">
        <f t="shared" si="15"/>
        <v>1954380.0899999999</v>
      </c>
      <c r="E54" s="27">
        <f t="shared" si="15"/>
        <v>1167824.99</v>
      </c>
      <c r="F54" s="27">
        <f t="shared" si="15"/>
        <v>1198639.1500000001</v>
      </c>
      <c r="G54" s="27">
        <f t="shared" si="15"/>
        <v>1269373.4100000001</v>
      </c>
      <c r="H54" s="27">
        <f t="shared" si="15"/>
        <v>1217577.45</v>
      </c>
      <c r="I54" s="27">
        <f t="shared" si="15"/>
        <v>1656515.7999999998</v>
      </c>
      <c r="J54" s="27">
        <f t="shared" si="15"/>
        <v>586630.28</v>
      </c>
      <c r="K54" s="20">
        <f>SUM(B54:J54)</f>
        <v>12267721.47</v>
      </c>
      <c r="L54" s="54"/>
    </row>
    <row r="55" spans="1:13" ht="16.5" customHeight="1">
      <c r="A55" s="18" t="s">
        <v>7</v>
      </c>
      <c r="B55" s="17">
        <v>0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f>SUM(B55:J55)</f>
        <v>0</v>
      </c>
      <c r="L55"/>
      <c r="M55" s="19"/>
    </row>
    <row r="56" spans="1:14" ht="16.5" customHeight="1">
      <c r="A56" s="18" t="s">
        <v>6</v>
      </c>
      <c r="B56" s="27">
        <f aca="true" t="shared" si="16" ref="B56:J56">IF(B20+B31+B55&gt;0,0,B20+B31+B55)</f>
        <v>0</v>
      </c>
      <c r="C56" s="27">
        <f t="shared" si="16"/>
        <v>0</v>
      </c>
      <c r="D56" s="27">
        <f t="shared" si="16"/>
        <v>0</v>
      </c>
      <c r="E56" s="27">
        <f t="shared" si="16"/>
        <v>0</v>
      </c>
      <c r="F56" s="27">
        <f t="shared" si="16"/>
        <v>0</v>
      </c>
      <c r="G56" s="27">
        <f t="shared" si="16"/>
        <v>0</v>
      </c>
      <c r="H56" s="27">
        <f t="shared" si="16"/>
        <v>0</v>
      </c>
      <c r="I56" s="27">
        <f t="shared" si="16"/>
        <v>0</v>
      </c>
      <c r="J56" s="27">
        <f t="shared" si="16"/>
        <v>0</v>
      </c>
      <c r="K56" s="17">
        <f>SUM(B56:J56)</f>
        <v>0</v>
      </c>
      <c r="L56"/>
      <c r="M56"/>
      <c r="N56"/>
    </row>
    <row r="57" spans="1:11" ht="12" customHeight="1">
      <c r="A57" s="16"/>
      <c r="B57" s="15">
        <v>0</v>
      </c>
      <c r="C57" s="15">
        <v>0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/>
    </row>
    <row r="58" spans="1:12" ht="12" customHeight="1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56"/>
    </row>
    <row r="59" spans="1:11" ht="12" customHeight="1">
      <c r="A59" s="13"/>
      <c r="B59" s="12">
        <v>0</v>
      </c>
      <c r="C59" s="12">
        <v>0</v>
      </c>
      <c r="D59" s="12">
        <v>0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/>
    </row>
    <row r="60" spans="1:12" ht="16.5" customHeight="1">
      <c r="A60" s="11" t="s">
        <v>5</v>
      </c>
      <c r="B60" s="10">
        <f aca="true" t="shared" si="17" ref="B60:J60">SUM(B61:B72)</f>
        <v>1641280.71</v>
      </c>
      <c r="C60" s="10">
        <f t="shared" si="17"/>
        <v>1575499.5862801527</v>
      </c>
      <c r="D60" s="10">
        <f t="shared" si="17"/>
        <v>1954380.0858057577</v>
      </c>
      <c r="E60" s="10">
        <f t="shared" si="17"/>
        <v>1167824.9930002948</v>
      </c>
      <c r="F60" s="10">
        <f t="shared" si="17"/>
        <v>1198639.1463426806</v>
      </c>
      <c r="G60" s="10">
        <f t="shared" si="17"/>
        <v>1269373.4143673372</v>
      </c>
      <c r="H60" s="10">
        <f t="shared" si="17"/>
        <v>1217577.448242987</v>
      </c>
      <c r="I60" s="10">
        <f>SUM(I61:I73)</f>
        <v>1656515.8</v>
      </c>
      <c r="J60" s="10">
        <f t="shared" si="17"/>
        <v>586630.2819837051</v>
      </c>
      <c r="K60" s="5">
        <f>SUM(K61:K73)</f>
        <v>12267721.466022914</v>
      </c>
      <c r="L60" s="9"/>
    </row>
    <row r="61" spans="1:12" ht="16.5" customHeight="1">
      <c r="A61" s="7" t="s">
        <v>56</v>
      </c>
      <c r="B61" s="8">
        <v>1433494.57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5">
        <f aca="true" t="shared" si="18" ref="K61:K72">SUM(B61:J61)</f>
        <v>1433494.57</v>
      </c>
      <c r="L61"/>
    </row>
    <row r="62" spans="1:12" ht="16.5" customHeight="1">
      <c r="A62" s="7" t="s">
        <v>57</v>
      </c>
      <c r="B62" s="8">
        <v>207786.14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8"/>
        <v>207786.14</v>
      </c>
      <c r="L62"/>
    </row>
    <row r="63" spans="1:12" ht="16.5" customHeight="1">
      <c r="A63" s="7" t="s">
        <v>4</v>
      </c>
      <c r="B63" s="6">
        <v>0</v>
      </c>
      <c r="C63" s="8">
        <v>1575499.5862801527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/>
      <c r="J63" s="6">
        <v>0</v>
      </c>
      <c r="K63" s="5">
        <f t="shared" si="18"/>
        <v>1575499.5862801527</v>
      </c>
      <c r="L63" s="56"/>
    </row>
    <row r="64" spans="1:11" ht="16.5" customHeight="1">
      <c r="A64" s="7" t="s">
        <v>3</v>
      </c>
      <c r="B64" s="6">
        <v>0</v>
      </c>
      <c r="C64" s="6">
        <v>0</v>
      </c>
      <c r="D64" s="8">
        <v>1954380.0858057577</v>
      </c>
      <c r="E64" s="6">
        <v>0</v>
      </c>
      <c r="F64" s="6">
        <v>0</v>
      </c>
      <c r="G64" s="6">
        <v>0</v>
      </c>
      <c r="H64" s="6">
        <v>0</v>
      </c>
      <c r="I64" s="6"/>
      <c r="J64" s="6">
        <v>0</v>
      </c>
      <c r="K64" s="5">
        <f t="shared" si="18"/>
        <v>1954380.0858057577</v>
      </c>
    </row>
    <row r="65" spans="1:11" ht="16.5" customHeight="1">
      <c r="A65" s="7" t="s">
        <v>2</v>
      </c>
      <c r="B65" s="6">
        <v>0</v>
      </c>
      <c r="C65" s="6">
        <v>0</v>
      </c>
      <c r="D65" s="6">
        <v>0</v>
      </c>
      <c r="E65" s="8">
        <v>1167824.9930002948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5">
        <f t="shared" si="18"/>
        <v>1167824.9930002948</v>
      </c>
    </row>
    <row r="66" spans="1:11" ht="16.5" customHeight="1">
      <c r="A66" s="7" t="s">
        <v>1</v>
      </c>
      <c r="B66" s="6">
        <v>0</v>
      </c>
      <c r="C66" s="6">
        <v>0</v>
      </c>
      <c r="D66" s="6">
        <v>0</v>
      </c>
      <c r="E66" s="6">
        <v>0</v>
      </c>
      <c r="F66" s="8">
        <v>1198639.1463426806</v>
      </c>
      <c r="G66" s="6">
        <v>0</v>
      </c>
      <c r="H66" s="6">
        <v>0</v>
      </c>
      <c r="I66" s="6">
        <v>0</v>
      </c>
      <c r="J66" s="6">
        <v>0</v>
      </c>
      <c r="K66" s="5">
        <f t="shared" si="18"/>
        <v>1198639.1463426806</v>
      </c>
    </row>
    <row r="67" spans="1:11" ht="16.5" customHeight="1">
      <c r="A67" s="7" t="s">
        <v>0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8">
        <v>1269373.4143673372</v>
      </c>
      <c r="H67" s="6">
        <v>0</v>
      </c>
      <c r="I67" s="6">
        <v>0</v>
      </c>
      <c r="J67" s="6">
        <v>0</v>
      </c>
      <c r="K67" s="5">
        <f t="shared" si="18"/>
        <v>1269373.4143673372</v>
      </c>
    </row>
    <row r="68" spans="1:11" ht="16.5" customHeight="1">
      <c r="A68" s="7" t="s">
        <v>49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  <c r="H68" s="8">
        <v>1217577.448242987</v>
      </c>
      <c r="I68" s="6">
        <v>0</v>
      </c>
      <c r="J68" s="6">
        <v>0</v>
      </c>
      <c r="K68" s="5">
        <f t="shared" si="18"/>
        <v>1217577.448242987</v>
      </c>
    </row>
    <row r="69" spans="1:11" ht="16.5" customHeight="1">
      <c r="A69" s="7" t="s">
        <v>50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5">
        <f t="shared" si="18"/>
        <v>0</v>
      </c>
    </row>
    <row r="70" spans="1:11" ht="16.5" customHeight="1">
      <c r="A70" s="7" t="s">
        <v>51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8">
        <v>607278.69</v>
      </c>
      <c r="J70" s="6">
        <v>0</v>
      </c>
      <c r="K70" s="5">
        <f t="shared" si="18"/>
        <v>607278.69</v>
      </c>
    </row>
    <row r="71" spans="1:11" ht="16.5" customHeight="1">
      <c r="A71" s="7" t="s">
        <v>52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8">
        <v>1049237.11</v>
      </c>
      <c r="J71" s="6">
        <v>0</v>
      </c>
      <c r="K71" s="5">
        <f t="shared" si="18"/>
        <v>1049237.11</v>
      </c>
    </row>
    <row r="72" spans="1:11" ht="16.5" customHeight="1">
      <c r="A72" s="7" t="s">
        <v>53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8">
        <v>586630.2819837051</v>
      </c>
      <c r="K72" s="5">
        <f t="shared" si="18"/>
        <v>586630.2819837051</v>
      </c>
    </row>
    <row r="73" spans="1:11" ht="18" customHeight="1">
      <c r="A73" s="4" t="s">
        <v>64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2">
        <f>SUM(B73:J73)</f>
        <v>0</v>
      </c>
    </row>
    <row r="74" spans="1:10" ht="18" customHeight="1">
      <c r="A74" s="57" t="s">
        <v>75</v>
      </c>
      <c r="B74"/>
      <c r="C74"/>
      <c r="D74"/>
      <c r="E74"/>
      <c r="F74"/>
      <c r="G74"/>
      <c r="H74"/>
      <c r="I74"/>
      <c r="J74"/>
    </row>
    <row r="75" ht="18" customHeight="1"/>
    <row r="76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2023-03-31T18:15:46Z</dcterms:modified>
  <cp:category/>
  <cp:version/>
  <cp:contentType/>
  <cp:contentStatus/>
</cp:coreProperties>
</file>