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485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<sst xmlns="http://schemas.openxmlformats.org/spreadsheetml/2006/main" count="88" uniqueCount="85">
  <si>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</si>
  <si>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</si>
  <si>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</si>
  <si>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</si>
  <si>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</si>
  <si>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</si>
  <si>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</si>
  <si>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</si>
  <si>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</si>
  <si>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</si>
  <si>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</si>
  <si>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</si>
  <si>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</si>
  <si>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</si>
  <si>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</si>
  <si>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</si>
  <si>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</si>
  <si>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</si>
  <si>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</si>
  <si>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</si>
  <si>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</si>
  <si>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</si>
  <si>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</si>
  <si>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</si>
  <si>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</si>
  <si>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</si>
  <si>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</si>
  <si>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</si>
  <si>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</si>
  <si>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</si>
  <si>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</si>
  <si>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</si>
  <si>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</si>
  <si>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</si>
  <si>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</si>
  <si>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</si>
  <si>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</si>
  <si>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</si>
  <si>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</si>
  <si>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</si>
  <si>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</si>
  <si>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</si>
  <si>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</si>
  <si>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</si>
  <si>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</si>
  <si>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</si>
  <si>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</si>
  <si>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</si>
  <si>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</si>
  <si>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</si>
  <si>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</si>
  <si>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</si>
  <si>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</si>
  <si>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</si>
  <si>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</si>
  <si>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</si>
  <si>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</si>
  <si>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</si>
  <si>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</si>
  <si>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</si>
  <si>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</si>
  <si>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</si>
  <si>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</si>
  <si>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</si>
  <si>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</si>
  <si>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</si>
  <si>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</si>
  <si>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</si>
  <si>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</si>
  <si>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</si>
  <si>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</si>
  <si>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</si>
  <si>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</si>
  <si>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</si>
  <si>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</si>
  <si>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</si>
  <si>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</si>
  <si>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</si>
  <si>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</si>
  <si>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</si>
  <si>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</si>
  <si>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</si>
  <si>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</si>
  <si>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</si>
  <si>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29/06/23 - VENCIMENTO 06/07/23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</si>
</sst>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76</xdr:row>
      <xdr:rowOff>0</xdr:rowOff>
    </xdr:from>
    <xdr:to>
      <xdr:col>2</xdr:col>
      <xdr:colOff>866775</xdr:colOff>
      <xdr:row>77</xdr:row>
      <xdr:rowOff>38100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087975"/>
          <a:ext cx="8667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0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373700</v>
      </c>
      <c r="C7" s="9">
        <f t="shared" si="0"/>
        <v>261929</v>
      </c>
      <c r="D7" s="9">
        <f t="shared" si="0"/>
        <v>251523</v>
      </c>
      <c r="E7" s="9">
        <f t="shared" si="0"/>
        <v>61097</v>
      </c>
      <c r="F7" s="9">
        <f t="shared" si="0"/>
        <v>232317</v>
      </c>
      <c r="G7" s="9">
        <f t="shared" si="0"/>
        <v>366106</v>
      </c>
      <c r="H7" s="9">
        <f t="shared" si="0"/>
        <v>42186</v>
      </c>
      <c r="I7" s="9">
        <f t="shared" si="0"/>
        <v>290811</v>
      </c>
      <c r="J7" s="9">
        <f t="shared" si="0"/>
        <v>211207</v>
      </c>
      <c r="K7" s="9">
        <f t="shared" si="0"/>
        <v>339638</v>
      </c>
      <c r="L7" s="9">
        <f t="shared" si="0"/>
        <v>246525</v>
      </c>
      <c r="M7" s="9">
        <f t="shared" si="0"/>
        <v>131347</v>
      </c>
      <c r="N7" s="9">
        <f t="shared" si="0"/>
        <v>82838</v>
      </c>
      <c r="O7" s="9">
        <f t="shared" si="0"/>
        <v>2891224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10118</v>
      </c>
      <c r="C8" s="11">
        <f t="shared" si="1"/>
        <v>10284</v>
      </c>
      <c r="D8" s="11">
        <f t="shared" si="1"/>
        <v>5983</v>
      </c>
      <c r="E8" s="11">
        <f t="shared" si="1"/>
        <v>1622</v>
      </c>
      <c r="F8" s="11">
        <f t="shared" si="1"/>
        <v>5678</v>
      </c>
      <c r="G8" s="11">
        <f t="shared" si="1"/>
        <v>10431</v>
      </c>
      <c r="H8" s="11">
        <f t="shared" si="1"/>
        <v>1494</v>
      </c>
      <c r="I8" s="11">
        <f t="shared" si="1"/>
        <v>13132</v>
      </c>
      <c r="J8" s="11">
        <f t="shared" si="1"/>
        <v>7914</v>
      </c>
      <c r="K8" s="11">
        <f t="shared" si="1"/>
        <v>4320</v>
      </c>
      <c r="L8" s="11">
        <f t="shared" si="1"/>
        <v>3699</v>
      </c>
      <c r="M8" s="11">
        <f t="shared" si="1"/>
        <v>4777</v>
      </c>
      <c r="N8" s="11">
        <f t="shared" si="1"/>
        <v>3728</v>
      </c>
      <c r="O8" s="11">
        <f t="shared" si="1"/>
        <v>83180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10118</v>
      </c>
      <c r="C9" s="11">
        <v>10284</v>
      </c>
      <c r="D9" s="11">
        <v>5983</v>
      </c>
      <c r="E9" s="11">
        <v>1622</v>
      </c>
      <c r="F9" s="11">
        <v>5678</v>
      </c>
      <c r="G9" s="11">
        <v>10431</v>
      </c>
      <c r="H9" s="11">
        <v>1494</v>
      </c>
      <c r="I9" s="11">
        <v>13132</v>
      </c>
      <c r="J9" s="11">
        <v>7914</v>
      </c>
      <c r="K9" s="11">
        <v>4319</v>
      </c>
      <c r="L9" s="11">
        <v>3699</v>
      </c>
      <c r="M9" s="11">
        <v>4777</v>
      </c>
      <c r="N9" s="11">
        <v>3722</v>
      </c>
      <c r="O9" s="11">
        <f>SUM(B9:N9)</f>
        <v>83173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1</v>
      </c>
      <c r="L10" s="13">
        <v>0</v>
      </c>
      <c r="M10" s="13">
        <v>0</v>
      </c>
      <c r="N10" s="13">
        <v>6</v>
      </c>
      <c r="O10" s="11">
        <f>SUM(B10:N10)</f>
        <v>7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363582</v>
      </c>
      <c r="C11" s="13">
        <v>251645</v>
      </c>
      <c r="D11" s="13">
        <v>245540</v>
      </c>
      <c r="E11" s="13">
        <v>59475</v>
      </c>
      <c r="F11" s="13">
        <v>226639</v>
      </c>
      <c r="G11" s="13">
        <v>355675</v>
      </c>
      <c r="H11" s="13">
        <v>40692</v>
      </c>
      <c r="I11" s="13">
        <v>277679</v>
      </c>
      <c r="J11" s="13">
        <v>203293</v>
      </c>
      <c r="K11" s="13">
        <v>335318</v>
      </c>
      <c r="L11" s="13">
        <v>242826</v>
      </c>
      <c r="M11" s="13">
        <v>126570</v>
      </c>
      <c r="N11" s="13">
        <v>79110</v>
      </c>
      <c r="O11" s="11">
        <f>SUM(B11:N11)</f>
        <v>2808044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26671</v>
      </c>
      <c r="C12" s="13">
        <v>23153</v>
      </c>
      <c r="D12" s="13">
        <v>18249</v>
      </c>
      <c r="E12" s="13">
        <v>6235</v>
      </c>
      <c r="F12" s="13">
        <v>20893</v>
      </c>
      <c r="G12" s="13">
        <v>34654</v>
      </c>
      <c r="H12" s="13">
        <v>4125</v>
      </c>
      <c r="I12" s="13">
        <v>26781</v>
      </c>
      <c r="J12" s="13">
        <v>17706</v>
      </c>
      <c r="K12" s="13">
        <v>22517</v>
      </c>
      <c r="L12" s="13">
        <v>16367</v>
      </c>
      <c r="M12" s="13">
        <v>6527</v>
      </c>
      <c r="N12" s="13">
        <v>3549</v>
      </c>
      <c r="O12" s="11">
        <f>SUM(B12:N12)</f>
        <v>227427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336911</v>
      </c>
      <c r="C13" s="15">
        <f t="shared" si="2"/>
        <v>228492</v>
      </c>
      <c r="D13" s="15">
        <f t="shared" si="2"/>
        <v>227291</v>
      </c>
      <c r="E13" s="15">
        <f t="shared" si="2"/>
        <v>53240</v>
      </c>
      <c r="F13" s="15">
        <f t="shared" si="2"/>
        <v>205746</v>
      </c>
      <c r="G13" s="15">
        <f t="shared" si="2"/>
        <v>321021</v>
      </c>
      <c r="H13" s="15">
        <f t="shared" si="2"/>
        <v>36567</v>
      </c>
      <c r="I13" s="15">
        <f t="shared" si="2"/>
        <v>250898</v>
      </c>
      <c r="J13" s="15">
        <f t="shared" si="2"/>
        <v>185587</v>
      </c>
      <c r="K13" s="15">
        <f t="shared" si="2"/>
        <v>312801</v>
      </c>
      <c r="L13" s="15">
        <f t="shared" si="2"/>
        <v>226459</v>
      </c>
      <c r="M13" s="15">
        <f t="shared" si="2"/>
        <v>120043</v>
      </c>
      <c r="N13" s="15">
        <f t="shared" si="2"/>
        <v>75561</v>
      </c>
      <c r="O13" s="11">
        <f>SUM(B13:N13)</f>
        <v>2580617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2.9364</v>
      </c>
      <c r="C15" s="17">
        <v>3.0335</v>
      </c>
      <c r="D15" s="17">
        <v>2.6604</v>
      </c>
      <c r="E15" s="17">
        <v>4.5449</v>
      </c>
      <c r="F15" s="17">
        <v>3.0836</v>
      </c>
      <c r="G15" s="17">
        <v>2.5372</v>
      </c>
      <c r="H15" s="17">
        <v>3.4065</v>
      </c>
      <c r="I15" s="17">
        <v>3.0121</v>
      </c>
      <c r="J15" s="17">
        <v>3.0296</v>
      </c>
      <c r="K15" s="17">
        <v>2.8637</v>
      </c>
      <c r="L15" s="17">
        <v>3.2607</v>
      </c>
      <c r="M15" s="17">
        <v>3.7626</v>
      </c>
      <c r="N15" s="17">
        <v>3.3987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-0.0394</v>
      </c>
      <c r="C16" s="17">
        <v>-0.0407</v>
      </c>
      <c r="D16" s="17">
        <v>-0.0357</v>
      </c>
      <c r="E16" s="17">
        <v>-0.0609</v>
      </c>
      <c r="F16" s="17">
        <v>-0.0413</v>
      </c>
      <c r="G16" s="17">
        <v>-0.034</v>
      </c>
      <c r="H16" s="17">
        <v>-0.0457</v>
      </c>
      <c r="I16" s="17">
        <v>-0.0404</v>
      </c>
      <c r="J16" s="17">
        <v>-0.0406</v>
      </c>
      <c r="K16" s="17">
        <v>-0.0384</v>
      </c>
      <c r="L16" s="17">
        <v>-0.0437</v>
      </c>
      <c r="M16" s="17">
        <v>-0.0504</v>
      </c>
      <c r="N16" s="17">
        <v>-0.0456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1.251065480756056</v>
      </c>
      <c r="C18" s="19">
        <v>1.296997236328201</v>
      </c>
      <c r="D18" s="19">
        <v>1.374931696389702</v>
      </c>
      <c r="E18" s="19">
        <v>0.963058596715641</v>
      </c>
      <c r="F18" s="19">
        <v>1.367652684261846</v>
      </c>
      <c r="G18" s="19">
        <v>1.460210256304228</v>
      </c>
      <c r="H18" s="19">
        <v>1.654608574300319</v>
      </c>
      <c r="I18" s="19">
        <v>1.175129456381468</v>
      </c>
      <c r="J18" s="19">
        <v>1.400684431939081</v>
      </c>
      <c r="K18" s="19">
        <v>1.207921773542942</v>
      </c>
      <c r="L18" s="19">
        <v>1.328716482796808</v>
      </c>
      <c r="M18" s="19">
        <v>1.236686416541299</v>
      </c>
      <c r="N18" s="19">
        <v>1.12044532454105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 aca="true" t="shared" si="3" ref="B20:N20">SUM(B21:B29)</f>
        <v>1491372.7399999998</v>
      </c>
      <c r="C20" s="24">
        <f t="shared" si="3"/>
        <v>1094301.59</v>
      </c>
      <c r="D20" s="24">
        <f t="shared" si="3"/>
        <v>976196.33</v>
      </c>
      <c r="E20" s="24">
        <f t="shared" si="3"/>
        <v>287476.7</v>
      </c>
      <c r="F20" s="24">
        <f t="shared" si="3"/>
        <v>1039438.7899999999</v>
      </c>
      <c r="G20" s="24">
        <f t="shared" si="3"/>
        <v>1453577.27</v>
      </c>
      <c r="H20" s="24">
        <f t="shared" si="3"/>
        <v>249947.78000000003</v>
      </c>
      <c r="I20" s="24">
        <f t="shared" si="3"/>
        <v>1110664.6800000002</v>
      </c>
      <c r="J20" s="24">
        <f t="shared" si="3"/>
        <v>949284.1399999999</v>
      </c>
      <c r="K20" s="24">
        <f t="shared" si="3"/>
        <v>1265557.73</v>
      </c>
      <c r="L20" s="24">
        <f t="shared" si="3"/>
        <v>1156638.5999999999</v>
      </c>
      <c r="M20" s="24">
        <f t="shared" si="3"/>
        <v>662867.2499999999</v>
      </c>
      <c r="N20" s="24">
        <f t="shared" si="3"/>
        <v>339018.03</v>
      </c>
      <c r="O20" s="24">
        <f>O21+O22+O23+O24+O25+O26+O27+O28+O29</f>
        <v>12076341.629999999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1082608.9</v>
      </c>
      <c r="C21" s="28">
        <f aca="true" t="shared" si="4" ref="C21:N21">ROUND((C15+C16)*C7,2)</f>
        <v>783901.11</v>
      </c>
      <c r="D21" s="28">
        <f t="shared" si="4"/>
        <v>660172.42</v>
      </c>
      <c r="E21" s="28">
        <f t="shared" si="4"/>
        <v>273958.95</v>
      </c>
      <c r="F21" s="28">
        <f t="shared" si="4"/>
        <v>706778.01</v>
      </c>
      <c r="G21" s="28">
        <f t="shared" si="4"/>
        <v>916436.54</v>
      </c>
      <c r="H21" s="28">
        <f t="shared" si="4"/>
        <v>141778.71</v>
      </c>
      <c r="I21" s="28">
        <f t="shared" si="4"/>
        <v>864203.05</v>
      </c>
      <c r="J21" s="28">
        <f t="shared" si="4"/>
        <v>631297.72</v>
      </c>
      <c r="K21" s="28">
        <f t="shared" si="4"/>
        <v>959579.24</v>
      </c>
      <c r="L21" s="28">
        <f t="shared" si="4"/>
        <v>793070.93</v>
      </c>
      <c r="M21" s="28">
        <f t="shared" si="4"/>
        <v>487586.33</v>
      </c>
      <c r="N21" s="28">
        <f t="shared" si="4"/>
        <v>277764.1</v>
      </c>
      <c r="O21" s="28">
        <f aca="true" t="shared" si="5" ref="O21:O29">SUM(B21:N21)</f>
        <v>8579136.01</v>
      </c>
    </row>
    <row r="22" spans="1:23" ht="18.75" customHeight="1">
      <c r="A22" s="26" t="s">
        <v>33</v>
      </c>
      <c r="B22" s="28">
        <f>IF(B18&lt;&gt;0,ROUND((B18-1)*B21,2),0)</f>
        <v>271805.72</v>
      </c>
      <c r="C22" s="28">
        <f aca="true" t="shared" si="6" ref="C22:N22">IF(C18&lt;&gt;0,ROUND((C18-1)*C21,2),0)</f>
        <v>232816.46</v>
      </c>
      <c r="D22" s="28">
        <f t="shared" si="6"/>
        <v>247519.57</v>
      </c>
      <c r="E22" s="28">
        <f t="shared" si="6"/>
        <v>-10120.43</v>
      </c>
      <c r="F22" s="28">
        <f t="shared" si="6"/>
        <v>259848.83</v>
      </c>
      <c r="G22" s="28">
        <f t="shared" si="6"/>
        <v>421753.49</v>
      </c>
      <c r="H22" s="28">
        <f t="shared" si="6"/>
        <v>92809.56</v>
      </c>
      <c r="I22" s="28">
        <f t="shared" si="6"/>
        <v>151347.41</v>
      </c>
      <c r="J22" s="28">
        <f t="shared" si="6"/>
        <v>252951.17</v>
      </c>
      <c r="K22" s="28">
        <f t="shared" si="6"/>
        <v>199517.42</v>
      </c>
      <c r="L22" s="28">
        <f t="shared" si="6"/>
        <v>260695.49</v>
      </c>
      <c r="M22" s="28">
        <f t="shared" si="6"/>
        <v>115405.06</v>
      </c>
      <c r="N22" s="28">
        <f t="shared" si="6"/>
        <v>33455.39</v>
      </c>
      <c r="O22" s="28">
        <f t="shared" si="5"/>
        <v>2529805.1399999997</v>
      </c>
      <c r="W22" s="51"/>
    </row>
    <row r="23" spans="1:15" ht="18.75" customHeight="1">
      <c r="A23" s="26" t="s">
        <v>34</v>
      </c>
      <c r="B23" s="28">
        <v>71637.84</v>
      </c>
      <c r="C23" s="28">
        <v>48499.44</v>
      </c>
      <c r="D23" s="28">
        <v>35285.63</v>
      </c>
      <c r="E23" s="28">
        <v>12679.77</v>
      </c>
      <c r="F23" s="28">
        <v>44007.21</v>
      </c>
      <c r="G23" s="28">
        <v>70204.72</v>
      </c>
      <c r="H23" s="28">
        <v>6986.39</v>
      </c>
      <c r="I23" s="28">
        <v>48929.18</v>
      </c>
      <c r="J23" s="28">
        <v>41110.86</v>
      </c>
      <c r="K23" s="28">
        <v>62294.98</v>
      </c>
      <c r="L23" s="28">
        <v>59011.78</v>
      </c>
      <c r="M23" s="28">
        <v>28478.88</v>
      </c>
      <c r="N23" s="28">
        <v>17072.34</v>
      </c>
      <c r="O23" s="28">
        <f t="shared" si="5"/>
        <v>546199.0199999999</v>
      </c>
    </row>
    <row r="24" spans="1:15" ht="18.75" customHeight="1">
      <c r="A24" s="26" t="s">
        <v>35</v>
      </c>
      <c r="B24" s="28">
        <v>3574.14</v>
      </c>
      <c r="C24" s="28">
        <v>3574.14</v>
      </c>
      <c r="D24" s="28">
        <v>1787.07</v>
      </c>
      <c r="E24" s="28">
        <v>1787.07</v>
      </c>
      <c r="F24" s="28">
        <v>1787.07</v>
      </c>
      <c r="G24" s="28">
        <v>1787.07</v>
      </c>
      <c r="H24" s="28">
        <v>1787.07</v>
      </c>
      <c r="I24" s="28">
        <v>3574.14</v>
      </c>
      <c r="J24" s="28">
        <v>1787.07</v>
      </c>
      <c r="K24" s="28">
        <v>1787.07</v>
      </c>
      <c r="L24" s="28">
        <v>1787.07</v>
      </c>
      <c r="M24" s="28">
        <v>1787.07</v>
      </c>
      <c r="N24" s="28">
        <v>1787.07</v>
      </c>
      <c r="O24" s="28">
        <f t="shared" si="5"/>
        <v>28593.12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-1700.29</v>
      </c>
      <c r="E25" s="28">
        <v>0</v>
      </c>
      <c r="F25" s="28">
        <v>-1498.95</v>
      </c>
      <c r="G25" s="28">
        <v>0</v>
      </c>
      <c r="H25" s="28">
        <v>-2174.31</v>
      </c>
      <c r="I25" s="28">
        <v>0</v>
      </c>
      <c r="J25" s="28">
        <v>-5803.89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-11177.439999999999</v>
      </c>
    </row>
    <row r="26" spans="1:26" ht="18.75" customHeight="1">
      <c r="A26" s="26" t="s">
        <v>68</v>
      </c>
      <c r="B26" s="28">
        <v>1119.89</v>
      </c>
      <c r="C26" s="28">
        <v>837.23</v>
      </c>
      <c r="D26" s="28">
        <v>737.62</v>
      </c>
      <c r="E26" s="28">
        <v>218.06</v>
      </c>
      <c r="F26" s="28">
        <v>791.46</v>
      </c>
      <c r="G26" s="28">
        <v>1103.74</v>
      </c>
      <c r="H26" s="28">
        <v>188.44</v>
      </c>
      <c r="I26" s="28">
        <v>837.23</v>
      </c>
      <c r="J26" s="28">
        <v>721.47</v>
      </c>
      <c r="K26" s="28">
        <v>958.37</v>
      </c>
      <c r="L26" s="28">
        <v>872.22</v>
      </c>
      <c r="M26" s="28">
        <v>495.34</v>
      </c>
      <c r="N26" s="28">
        <v>250.36</v>
      </c>
      <c r="O26" s="28">
        <f t="shared" si="5"/>
        <v>9131.43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986.54</v>
      </c>
      <c r="C27" s="28">
        <v>734.47</v>
      </c>
      <c r="D27" s="28">
        <v>644.17</v>
      </c>
      <c r="E27" s="28">
        <v>196.77</v>
      </c>
      <c r="F27" s="28">
        <v>648.23</v>
      </c>
      <c r="G27" s="28">
        <v>873.27</v>
      </c>
      <c r="H27" s="28">
        <v>161.72</v>
      </c>
      <c r="I27" s="28">
        <v>683.29</v>
      </c>
      <c r="J27" s="28">
        <v>646.88</v>
      </c>
      <c r="K27" s="28">
        <v>839.63</v>
      </c>
      <c r="L27" s="28">
        <v>745.26</v>
      </c>
      <c r="M27" s="28">
        <v>421.82</v>
      </c>
      <c r="N27" s="28">
        <v>221.02</v>
      </c>
      <c r="O27" s="28">
        <f t="shared" si="5"/>
        <v>7803.070000000001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460.18</v>
      </c>
      <c r="C28" s="28">
        <v>342.62</v>
      </c>
      <c r="D28" s="28">
        <v>300.5</v>
      </c>
      <c r="E28" s="28">
        <v>91.79</v>
      </c>
      <c r="F28" s="28">
        <v>302.39</v>
      </c>
      <c r="G28" s="28">
        <v>407.38</v>
      </c>
      <c r="H28" s="28">
        <v>75.44</v>
      </c>
      <c r="I28" s="28">
        <v>316.85</v>
      </c>
      <c r="J28" s="28">
        <v>304.9</v>
      </c>
      <c r="K28" s="28">
        <v>386</v>
      </c>
      <c r="L28" s="28">
        <v>347.65</v>
      </c>
      <c r="M28" s="28">
        <v>196.77</v>
      </c>
      <c r="N28" s="28">
        <v>103.1</v>
      </c>
      <c r="O28" s="28">
        <f t="shared" si="5"/>
        <v>3635.57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59179.53</v>
      </c>
      <c r="C29" s="28">
        <v>23596.12</v>
      </c>
      <c r="D29" s="28">
        <v>31449.64</v>
      </c>
      <c r="E29" s="28">
        <v>8664.72</v>
      </c>
      <c r="F29" s="28">
        <v>26774.54</v>
      </c>
      <c r="G29" s="28">
        <v>41011.06</v>
      </c>
      <c r="H29" s="28">
        <v>8334.76</v>
      </c>
      <c r="I29" s="28">
        <v>40773.53</v>
      </c>
      <c r="J29" s="28">
        <v>26267.96</v>
      </c>
      <c r="K29" s="28">
        <v>40195.02</v>
      </c>
      <c r="L29" s="28">
        <v>40108.2</v>
      </c>
      <c r="M29" s="28">
        <v>28495.98</v>
      </c>
      <c r="N29" s="28">
        <v>8364.65</v>
      </c>
      <c r="O29" s="28">
        <f t="shared" si="5"/>
        <v>383215.71</v>
      </c>
      <c r="P29"/>
      <c r="Q29"/>
      <c r="R29"/>
      <c r="S29"/>
      <c r="T29"/>
      <c r="U29"/>
      <c r="V29"/>
      <c r="W29"/>
      <c r="X29"/>
      <c r="Y29"/>
      <c r="Z29"/>
    </row>
    <row r="30" spans="1:16" ht="15" customHeight="1">
      <c r="A30" s="27"/>
      <c r="B30" s="16"/>
      <c r="C30" s="16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52"/>
    </row>
    <row r="31" spans="1:15" ht="18.75" customHeight="1">
      <c r="A31" s="14" t="s">
        <v>37</v>
      </c>
      <c r="B31" s="28">
        <f>+B32+B34+B47+B48+B49+B54-B55</f>
        <v>-44519.2</v>
      </c>
      <c r="C31" s="28">
        <f aca="true" t="shared" si="7" ref="C31:O31">+C32+C34+C47+C48+C49+C54-C55</f>
        <v>-45249.6</v>
      </c>
      <c r="D31" s="28">
        <f t="shared" si="7"/>
        <v>-26325.2</v>
      </c>
      <c r="E31" s="28">
        <f t="shared" si="7"/>
        <v>-7136.8</v>
      </c>
      <c r="F31" s="28">
        <f t="shared" si="7"/>
        <v>-24983.2</v>
      </c>
      <c r="G31" s="28">
        <f t="shared" si="7"/>
        <v>-45896.4</v>
      </c>
      <c r="H31" s="28">
        <f t="shared" si="7"/>
        <v>-6573.6</v>
      </c>
      <c r="I31" s="28">
        <f t="shared" si="7"/>
        <v>-57780.8</v>
      </c>
      <c r="J31" s="28">
        <f t="shared" si="7"/>
        <v>-34821.6</v>
      </c>
      <c r="K31" s="28">
        <f t="shared" si="7"/>
        <v>-19003.6</v>
      </c>
      <c r="L31" s="28">
        <f t="shared" si="7"/>
        <v>-16275.6</v>
      </c>
      <c r="M31" s="28">
        <f t="shared" si="7"/>
        <v>-21018.8</v>
      </c>
      <c r="N31" s="28">
        <f t="shared" si="7"/>
        <v>-16376.8</v>
      </c>
      <c r="O31" s="28">
        <f t="shared" si="7"/>
        <v>-365961.1999999999</v>
      </c>
    </row>
    <row r="32" spans="1:15" ht="18.75" customHeight="1">
      <c r="A32" s="26" t="s">
        <v>38</v>
      </c>
      <c r="B32" s="29">
        <f>+B33</f>
        <v>-44519.2</v>
      </c>
      <c r="C32" s="29">
        <f>+C33</f>
        <v>-45249.6</v>
      </c>
      <c r="D32" s="29">
        <f aca="true" t="shared" si="8" ref="D32:O32">+D33</f>
        <v>-26325.2</v>
      </c>
      <c r="E32" s="29">
        <f t="shared" si="8"/>
        <v>-7136.8</v>
      </c>
      <c r="F32" s="29">
        <f t="shared" si="8"/>
        <v>-24983.2</v>
      </c>
      <c r="G32" s="29">
        <f t="shared" si="8"/>
        <v>-45896.4</v>
      </c>
      <c r="H32" s="29">
        <f t="shared" si="8"/>
        <v>-6573.6</v>
      </c>
      <c r="I32" s="29">
        <f t="shared" si="8"/>
        <v>-57780.8</v>
      </c>
      <c r="J32" s="29">
        <f t="shared" si="8"/>
        <v>-34821.6</v>
      </c>
      <c r="K32" s="29">
        <f t="shared" si="8"/>
        <v>-19003.6</v>
      </c>
      <c r="L32" s="29">
        <f t="shared" si="8"/>
        <v>-16275.6</v>
      </c>
      <c r="M32" s="29">
        <f t="shared" si="8"/>
        <v>-21018.8</v>
      </c>
      <c r="N32" s="29">
        <f t="shared" si="8"/>
        <v>-16376.8</v>
      </c>
      <c r="O32" s="29">
        <f t="shared" si="8"/>
        <v>-365961.1999999999</v>
      </c>
    </row>
    <row r="33" spans="1:26" ht="18.75" customHeight="1">
      <c r="A33" s="27" t="s">
        <v>39</v>
      </c>
      <c r="B33" s="16">
        <f>ROUND((-B9)*$G$3,2)</f>
        <v>-44519.2</v>
      </c>
      <c r="C33" s="16">
        <f aca="true" t="shared" si="9" ref="C33:N33">ROUND((-C9)*$G$3,2)</f>
        <v>-45249.6</v>
      </c>
      <c r="D33" s="16">
        <f t="shared" si="9"/>
        <v>-26325.2</v>
      </c>
      <c r="E33" s="16">
        <f t="shared" si="9"/>
        <v>-7136.8</v>
      </c>
      <c r="F33" s="16">
        <f t="shared" si="9"/>
        <v>-24983.2</v>
      </c>
      <c r="G33" s="16">
        <f t="shared" si="9"/>
        <v>-45896.4</v>
      </c>
      <c r="H33" s="16">
        <f t="shared" si="9"/>
        <v>-6573.6</v>
      </c>
      <c r="I33" s="16">
        <f t="shared" si="9"/>
        <v>-57780.8</v>
      </c>
      <c r="J33" s="16">
        <f t="shared" si="9"/>
        <v>-34821.6</v>
      </c>
      <c r="K33" s="16">
        <f t="shared" si="9"/>
        <v>-19003.6</v>
      </c>
      <c r="L33" s="16">
        <f t="shared" si="9"/>
        <v>-16275.6</v>
      </c>
      <c r="M33" s="16">
        <f t="shared" si="9"/>
        <v>-21018.8</v>
      </c>
      <c r="N33" s="16">
        <f t="shared" si="9"/>
        <v>-16376.8</v>
      </c>
      <c r="O33" s="30">
        <f aca="true" t="shared" si="10" ref="O33:O55">SUM(B33:N33)</f>
        <v>-365961.1999999999</v>
      </c>
      <c r="P33"/>
      <c r="Q33"/>
      <c r="R33"/>
      <c r="S33"/>
      <c r="T33"/>
      <c r="U33"/>
      <c r="V33"/>
      <c r="W33"/>
      <c r="X33"/>
      <c r="Y33"/>
      <c r="Z33"/>
    </row>
    <row r="34" spans="1:15" ht="18.75" customHeight="1">
      <c r="A34" s="26" t="s">
        <v>40</v>
      </c>
      <c r="B34" s="29">
        <f>SUM(B35:B45)</f>
        <v>0</v>
      </c>
      <c r="C34" s="29">
        <f aca="true" t="shared" si="11" ref="C34:O34">SUM(C35:C45)</f>
        <v>0</v>
      </c>
      <c r="D34" s="29">
        <f t="shared" si="11"/>
        <v>0</v>
      </c>
      <c r="E34" s="29">
        <f t="shared" si="11"/>
        <v>0</v>
      </c>
      <c r="F34" s="29">
        <f t="shared" si="11"/>
        <v>0</v>
      </c>
      <c r="G34" s="29">
        <f t="shared" si="11"/>
        <v>0</v>
      </c>
      <c r="H34" s="29">
        <f t="shared" si="11"/>
        <v>0</v>
      </c>
      <c r="I34" s="29">
        <f t="shared" si="11"/>
        <v>0</v>
      </c>
      <c r="J34" s="29">
        <f t="shared" si="11"/>
        <v>0</v>
      </c>
      <c r="K34" s="29">
        <f t="shared" si="11"/>
        <v>0</v>
      </c>
      <c r="L34" s="29">
        <f t="shared" si="11"/>
        <v>0</v>
      </c>
      <c r="M34" s="29">
        <f t="shared" si="11"/>
        <v>0</v>
      </c>
      <c r="N34" s="29">
        <f t="shared" si="11"/>
        <v>0</v>
      </c>
      <c r="O34" s="29">
        <f t="shared" si="11"/>
        <v>0</v>
      </c>
    </row>
    <row r="35" spans="1:26" ht="18.75" customHeight="1">
      <c r="A35" s="27" t="s">
        <v>41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f t="shared" si="10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42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43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44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2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45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81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1089000</v>
      </c>
      <c r="L40" s="31">
        <v>990000</v>
      </c>
      <c r="M40" s="31">
        <v>0</v>
      </c>
      <c r="N40" s="31">
        <v>0</v>
      </c>
      <c r="O40" s="31">
        <f t="shared" si="10"/>
        <v>2079000</v>
      </c>
      <c r="P40"/>
      <c r="Q40" s="57"/>
      <c r="R40" s="58"/>
      <c r="S40" s="58"/>
      <c r="T40" s="58"/>
      <c r="U40" s="58"/>
      <c r="V40" s="58"/>
      <c r="W40" s="58"/>
      <c r="X40" s="58"/>
      <c r="Y40" s="58"/>
      <c r="Z40" s="58"/>
    </row>
    <row r="41" spans="1:26" ht="18.75" customHeight="1">
      <c r="A41" s="12" t="s">
        <v>82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-1089000</v>
      </c>
      <c r="L41" s="31">
        <v>-990000</v>
      </c>
      <c r="M41" s="31">
        <v>0</v>
      </c>
      <c r="N41" s="31">
        <v>0</v>
      </c>
      <c r="O41" s="31">
        <f t="shared" si="10"/>
        <v>-2079000</v>
      </c>
      <c r="P41"/>
      <c r="Q41" s="58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46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10"/>
        <v>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47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f>SUM(B43:N43)</f>
        <v>0</v>
      </c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73</v>
      </c>
      <c r="B44" s="59">
        <v>0</v>
      </c>
      <c r="C44" s="59">
        <v>0</v>
      </c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31">
        <f t="shared" si="10"/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74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26" t="s">
        <v>48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1">
        <f t="shared" si="10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26" t="s">
        <v>49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>SUM(B48:N48)</f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75</v>
      </c>
      <c r="B49" s="33">
        <f>B50+B51</f>
        <v>0</v>
      </c>
      <c r="C49" s="33">
        <f aca="true" t="shared" si="12" ref="C49:O49">C50+C51</f>
        <v>0</v>
      </c>
      <c r="D49" s="33">
        <f t="shared" si="12"/>
        <v>0</v>
      </c>
      <c r="E49" s="33">
        <f t="shared" si="12"/>
        <v>0</v>
      </c>
      <c r="F49" s="33">
        <f t="shared" si="12"/>
        <v>0</v>
      </c>
      <c r="G49" s="33">
        <f t="shared" si="12"/>
        <v>0</v>
      </c>
      <c r="H49" s="33">
        <f t="shared" si="12"/>
        <v>0</v>
      </c>
      <c r="I49" s="33">
        <f t="shared" si="12"/>
        <v>0</v>
      </c>
      <c r="J49" s="33">
        <f t="shared" si="12"/>
        <v>0</v>
      </c>
      <c r="K49" s="33">
        <f t="shared" si="12"/>
        <v>0</v>
      </c>
      <c r="L49" s="33">
        <f t="shared" si="12"/>
        <v>0</v>
      </c>
      <c r="M49" s="33">
        <f t="shared" si="12"/>
        <v>0</v>
      </c>
      <c r="N49" s="33">
        <f t="shared" si="12"/>
        <v>0</v>
      </c>
      <c r="O49" s="33">
        <f t="shared" si="12"/>
        <v>0</v>
      </c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</row>
    <row r="50" spans="1:26" ht="18.75" customHeight="1">
      <c r="A50" s="27" t="s">
        <v>78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1">
        <f t="shared" si="10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79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12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58"/>
      <c r="Q52" s="58"/>
      <c r="R52" s="58"/>
      <c r="S52" s="58"/>
      <c r="T52" s="58"/>
      <c r="U52" s="60"/>
      <c r="V52" s="61"/>
      <c r="W52" s="58"/>
      <c r="X52" s="58"/>
      <c r="Y52" s="58"/>
      <c r="Z52" s="58"/>
    </row>
    <row r="53" spans="1:26" ht="18.75" customHeight="1">
      <c r="A53" s="14" t="s">
        <v>50</v>
      </c>
      <c r="B53" s="34">
        <f>+B20+B31</f>
        <v>1446853.5399999998</v>
      </c>
      <c r="C53" s="34">
        <f aca="true" t="shared" si="13" ref="C53:N53">+C20+C31</f>
        <v>1049051.99</v>
      </c>
      <c r="D53" s="34">
        <f t="shared" si="13"/>
        <v>949871.13</v>
      </c>
      <c r="E53" s="34">
        <f t="shared" si="13"/>
        <v>280339.9</v>
      </c>
      <c r="F53" s="34">
        <f t="shared" si="13"/>
        <v>1014455.59</v>
      </c>
      <c r="G53" s="34">
        <f t="shared" si="13"/>
        <v>1407680.87</v>
      </c>
      <c r="H53" s="34">
        <f t="shared" si="13"/>
        <v>243374.18000000002</v>
      </c>
      <c r="I53" s="34">
        <f t="shared" si="13"/>
        <v>1052883.8800000001</v>
      </c>
      <c r="J53" s="34">
        <f t="shared" si="13"/>
        <v>914462.5399999999</v>
      </c>
      <c r="K53" s="34">
        <f t="shared" si="13"/>
        <v>1246554.13</v>
      </c>
      <c r="L53" s="34">
        <f t="shared" si="13"/>
        <v>1140362.9999999998</v>
      </c>
      <c r="M53" s="34">
        <f t="shared" si="13"/>
        <v>641848.4499999998</v>
      </c>
      <c r="N53" s="34">
        <f t="shared" si="13"/>
        <v>322641.23000000004</v>
      </c>
      <c r="O53" s="34">
        <f>SUM(B53:N53)</f>
        <v>11710380.43</v>
      </c>
      <c r="P53"/>
      <c r="Q53"/>
      <c r="R53"/>
      <c r="S53"/>
      <c r="T53"/>
      <c r="U53" s="41"/>
      <c r="V53"/>
      <c r="W53"/>
      <c r="X53"/>
      <c r="Y53"/>
      <c r="Z53"/>
    </row>
    <row r="54" spans="1:21" ht="18.75" customHeight="1">
      <c r="A54" s="35" t="s">
        <v>51</v>
      </c>
      <c r="B54" s="31">
        <v>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16">
        <f t="shared" si="10"/>
        <v>0</v>
      </c>
      <c r="P54"/>
      <c r="Q54"/>
      <c r="R54"/>
      <c r="S54"/>
      <c r="U54" s="40"/>
    </row>
    <row r="55" spans="1:19" ht="18.75" customHeight="1">
      <c r="A55" s="35" t="s">
        <v>52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</row>
    <row r="56" spans="1:19" ht="15.75">
      <c r="A56" s="36"/>
      <c r="B56" s="37"/>
      <c r="C56" s="37"/>
      <c r="D56" s="38"/>
      <c r="E56" s="38"/>
      <c r="F56" s="38"/>
      <c r="G56" s="38"/>
      <c r="H56" s="38"/>
      <c r="I56" s="37"/>
      <c r="J56" s="38"/>
      <c r="K56" s="38"/>
      <c r="L56" s="38"/>
      <c r="M56" s="38"/>
      <c r="N56" s="38"/>
      <c r="O56" s="39"/>
      <c r="P56" s="40"/>
      <c r="Q56"/>
      <c r="R56" s="41"/>
      <c r="S56"/>
    </row>
    <row r="57" spans="1:19" ht="12.75" customHeight="1">
      <c r="A57" s="62"/>
      <c r="B57" s="63"/>
      <c r="C57" s="63"/>
      <c r="D57" s="64"/>
      <c r="E57" s="64"/>
      <c r="F57" s="64"/>
      <c r="G57" s="64"/>
      <c r="H57" s="64"/>
      <c r="I57" s="63"/>
      <c r="J57" s="64"/>
      <c r="K57" s="64"/>
      <c r="L57" s="64"/>
      <c r="M57" s="64"/>
      <c r="N57" s="64"/>
      <c r="O57" s="65"/>
      <c r="P57" s="58"/>
      <c r="Q57" s="58"/>
      <c r="R57" s="60"/>
      <c r="S57" s="58"/>
    </row>
    <row r="58" spans="1:17" ht="15" customHeight="1">
      <c r="A58" s="66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58"/>
      <c r="Q58" s="58"/>
    </row>
    <row r="59" spans="1:17" ht="18.75" customHeight="1">
      <c r="A59" s="14" t="s">
        <v>53</v>
      </c>
      <c r="B59" s="42">
        <f aca="true" t="shared" si="14" ref="B59:O59">SUM(B60:B70)</f>
        <v>1446853.55</v>
      </c>
      <c r="C59" s="42">
        <f t="shared" si="14"/>
        <v>1049051.99</v>
      </c>
      <c r="D59" s="42">
        <f t="shared" si="14"/>
        <v>949871.12</v>
      </c>
      <c r="E59" s="42">
        <f t="shared" si="14"/>
        <v>280339.9</v>
      </c>
      <c r="F59" s="42">
        <f t="shared" si="14"/>
        <v>1014455.59</v>
      </c>
      <c r="G59" s="42">
        <f t="shared" si="14"/>
        <v>1407680.87</v>
      </c>
      <c r="H59" s="42">
        <f t="shared" si="14"/>
        <v>243374.18</v>
      </c>
      <c r="I59" s="42">
        <f t="shared" si="14"/>
        <v>1052883.87</v>
      </c>
      <c r="J59" s="42">
        <f t="shared" si="14"/>
        <v>914462.55</v>
      </c>
      <c r="K59" s="42">
        <f t="shared" si="14"/>
        <v>1246554.13</v>
      </c>
      <c r="L59" s="42">
        <f t="shared" si="14"/>
        <v>1140362.99</v>
      </c>
      <c r="M59" s="42">
        <f t="shared" si="14"/>
        <v>641848.45</v>
      </c>
      <c r="N59" s="42">
        <f t="shared" si="14"/>
        <v>322641.23</v>
      </c>
      <c r="O59" s="34">
        <f t="shared" si="14"/>
        <v>11710380.42</v>
      </c>
      <c r="Q59"/>
    </row>
    <row r="60" spans="1:18" ht="18.75" customHeight="1">
      <c r="A60" s="26" t="s">
        <v>54</v>
      </c>
      <c r="B60" s="42">
        <v>1176257.12</v>
      </c>
      <c r="C60" s="42">
        <v>744491.6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34">
        <f>SUM(B60:N60)</f>
        <v>1920748.7200000002</v>
      </c>
      <c r="P60"/>
      <c r="Q60"/>
      <c r="R60" s="41"/>
    </row>
    <row r="61" spans="1:16" ht="18.75" customHeight="1">
      <c r="A61" s="26" t="s">
        <v>55</v>
      </c>
      <c r="B61" s="42">
        <v>270596.43</v>
      </c>
      <c r="C61" s="42">
        <v>304560.39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 aca="true" t="shared" si="15" ref="O61:O70">SUM(B61:N61)</f>
        <v>575156.8200000001</v>
      </c>
      <c r="P61"/>
    </row>
    <row r="62" spans="1:17" ht="18.75" customHeight="1">
      <c r="A62" s="26" t="s">
        <v>56</v>
      </c>
      <c r="B62" s="43">
        <v>0</v>
      </c>
      <c r="C62" s="43">
        <v>0</v>
      </c>
      <c r="D62" s="29">
        <v>949871.12</v>
      </c>
      <c r="E62" s="43">
        <v>0</v>
      </c>
      <c r="F62" s="43">
        <v>0</v>
      </c>
      <c r="G62" s="43">
        <v>0</v>
      </c>
      <c r="H62" s="42">
        <v>243374.18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29">
        <f t="shared" si="15"/>
        <v>1193245.3</v>
      </c>
      <c r="P62" s="52"/>
      <c r="Q62"/>
    </row>
    <row r="63" spans="1:18" ht="18.75" customHeight="1">
      <c r="A63" s="26" t="s">
        <v>57</v>
      </c>
      <c r="B63" s="43">
        <v>0</v>
      </c>
      <c r="C63" s="43">
        <v>0</v>
      </c>
      <c r="D63" s="43">
        <v>0</v>
      </c>
      <c r="E63" s="29">
        <v>280339.9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t="shared" si="15"/>
        <v>280339.9</v>
      </c>
      <c r="R63"/>
    </row>
    <row r="64" spans="1:19" ht="18.75" customHeight="1">
      <c r="A64" s="26" t="s">
        <v>58</v>
      </c>
      <c r="B64" s="43">
        <v>0</v>
      </c>
      <c r="C64" s="43">
        <v>0</v>
      </c>
      <c r="D64" s="43">
        <v>0</v>
      </c>
      <c r="E64" s="43">
        <v>0</v>
      </c>
      <c r="F64" s="29">
        <v>1014455.59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1014455.59</v>
      </c>
      <c r="S64"/>
    </row>
    <row r="65" spans="1:20" ht="18.75" customHeight="1">
      <c r="A65" s="26" t="s">
        <v>59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2">
        <v>1407680.87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1407680.87</v>
      </c>
      <c r="T65"/>
    </row>
    <row r="66" spans="1:21" ht="18.75" customHeight="1">
      <c r="A66" s="26" t="s">
        <v>60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2">
        <v>1052883.87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1052883.87</v>
      </c>
      <c r="U66"/>
    </row>
    <row r="67" spans="1:22" ht="18.75" customHeight="1">
      <c r="A67" s="26" t="s">
        <v>61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29">
        <v>914462.55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914462.55</v>
      </c>
      <c r="V67"/>
    </row>
    <row r="68" spans="1:23" ht="18.75" customHeight="1">
      <c r="A68" s="26" t="s">
        <v>62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29">
        <v>1246554.13</v>
      </c>
      <c r="L68" s="29">
        <v>1140362.99</v>
      </c>
      <c r="M68" s="43">
        <v>0</v>
      </c>
      <c r="N68" s="43">
        <v>0</v>
      </c>
      <c r="O68" s="34">
        <f t="shared" si="15"/>
        <v>2386917.12</v>
      </c>
      <c r="P68"/>
      <c r="W68"/>
    </row>
    <row r="69" spans="1:25" ht="18.75" customHeight="1">
      <c r="A69" s="26" t="s">
        <v>63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29">
        <v>641848.45</v>
      </c>
      <c r="N69" s="43">
        <v>0</v>
      </c>
      <c r="O69" s="34">
        <f t="shared" si="15"/>
        <v>641848.45</v>
      </c>
      <c r="R69"/>
      <c r="Y69"/>
    </row>
    <row r="70" spans="1:26" ht="18.75" customHeight="1">
      <c r="A70" s="36" t="s">
        <v>64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5">
        <v>322641.23</v>
      </c>
      <c r="O70" s="46">
        <f t="shared" si="15"/>
        <v>322641.23</v>
      </c>
      <c r="P70"/>
      <c r="S70"/>
      <c r="Z70"/>
    </row>
    <row r="71" spans="1:12" ht="21" customHeight="1">
      <c r="A71" s="47" t="s">
        <v>80</v>
      </c>
      <c r="B71" s="48"/>
      <c r="C71" s="48"/>
      <c r="D71"/>
      <c r="E71"/>
      <c r="F71"/>
      <c r="G71"/>
      <c r="H71" s="49"/>
      <c r="I71" s="49"/>
      <c r="J71"/>
      <c r="K71"/>
      <c r="L71"/>
    </row>
    <row r="72" spans="1:14" ht="15.75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</row>
    <row r="73" spans="2:14" ht="14.25">
      <c r="B73" s="53"/>
      <c r="C73" s="53"/>
      <c r="D73" s="54"/>
      <c r="E73" s="54"/>
      <c r="F73" s="54"/>
      <c r="G73" s="54"/>
      <c r="H73" s="53"/>
      <c r="I73" s="53"/>
      <c r="K73" s="54"/>
      <c r="M73" s="53"/>
      <c r="N73" s="53"/>
    </row>
    <row r="74" spans="2:14" ht="14.25">
      <c r="B74" s="48"/>
      <c r="C74" s="48"/>
      <c r="D74"/>
      <c r="E74"/>
      <c r="F74"/>
      <c r="G74"/>
      <c r="H74"/>
      <c r="I74"/>
      <c r="J74"/>
      <c r="K74"/>
      <c r="L74"/>
      <c r="N74" s="53"/>
    </row>
    <row r="75" ht="14.25">
      <c r="N75" s="53"/>
    </row>
    <row r="76" ht="14.25">
      <c r="N76" s="53"/>
    </row>
    <row r="77" ht="14.25">
      <c r="N77" s="53"/>
    </row>
    <row r="78" ht="14.25">
      <c r="N78" s="53"/>
    </row>
    <row r="79" ht="14.25">
      <c r="N79" s="53"/>
    </row>
    <row r="80" ht="14.25">
      <c r="N80" s="53"/>
    </row>
    <row r="81" ht="14.25">
      <c r="N81" s="53"/>
    </row>
    <row r="82" ht="14.25">
      <c r="N82" s="53"/>
    </row>
    <row r="83" ht="14.25">
      <c r="N83" s="53"/>
    </row>
    <row r="84" ht="14.25">
      <c r="N84" s="53"/>
    </row>
    <row r="85" ht="14.25">
      <c r="N85" s="53"/>
    </row>
    <row r="86" ht="14.25">
      <c r="N86" s="53"/>
    </row>
    <row r="87" ht="14.25">
      <c r="N87" s="53"/>
    </row>
    <row r="88" ht="14.25">
      <c r="N88" s="53"/>
    </row>
    <row r="89" ht="14.25">
      <c r="N89" s="53"/>
    </row>
    <row r="90" ht="14.25">
      <c r="N90" s="53"/>
    </row>
    <row r="91" ht="14.25">
      <c r="N91" s="53"/>
    </row>
    <row r="92" ht="14.25">
      <c r="N92" s="53"/>
    </row>
    <row r="93" ht="14.25">
      <c r="N93" s="53"/>
    </row>
    <row r="94" ht="14.25">
      <c r="N94" s="53"/>
    </row>
    <row r="95" ht="14.25">
      <c r="N95" s="53"/>
    </row>
    <row r="96" spans="3:14" ht="14.25">
      <c r="C96" s="52"/>
      <c r="D96" s="52"/>
      <c r="E96" s="52"/>
      <c r="N96" s="53"/>
    </row>
    <row r="97" spans="3:14" ht="14.25">
      <c r="C97" s="52"/>
      <c r="E97" s="52"/>
      <c r="N97" s="53"/>
    </row>
    <row r="98" ht="14.25">
      <c r="N98" s="53"/>
    </row>
    <row r="99" ht="14.25">
      <c r="N99" s="53"/>
    </row>
    <row r="100" ht="14.25">
      <c r="N100" s="53"/>
    </row>
    <row r="101" ht="14.25">
      <c r="N101" s="53"/>
    </row>
    <row r="102" ht="14.25">
      <c r="N102" s="53"/>
    </row>
    <row r="103" ht="14.25">
      <c r="N103" s="53"/>
    </row>
    <row r="104" ht="14.25">
      <c r="N104" s="53"/>
    </row>
    <row r="105" ht="14.25">
      <c r="N105" s="53"/>
    </row>
    <row r="106" ht="14.25">
      <c r="N106" s="53"/>
    </row>
    <row r="107" ht="14.25">
      <c r="N107" s="53"/>
    </row>
    <row r="108" ht="14.25">
      <c r="N108" s="53"/>
    </row>
    <row r="109" ht="14.25">
      <c r="N109" s="53"/>
    </row>
  </sheetData>
  <sheetProtection/>
  <mergeCells count="6">
    <mergeCell ref="A1:O1"/>
    <mergeCell ref="A2:O2"/>
    <mergeCell ref="A4:A6"/>
    <mergeCell ref="B4:N4"/>
    <mergeCell ref="O4:O6"/>
    <mergeCell ref="A72:N72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dcterms:created xsi:type="dcterms:W3CDTF">2019-10-31T14:26:02Z</dcterms:created>
  <dcterms:modified xsi:type="dcterms:W3CDTF">2023-07-05T18:39:18Z</dcterms:modified>
  <cp:category/>
  <cp:version/>
  <cp:contentType/>
  <cp:contentStatus/>
</cp:coreProperties>
</file>