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<sst xmlns="http://schemas.openxmlformats.org/spreadsheetml/2006/main" count="88" uniqueCount="85">
  <si>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</si>
  <si>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</si>
  <si>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</si>
  <si>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</si>
  <si>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</si>
  <si>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</si>
  <si>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</si>
  <si>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</si>
  <si>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</si>
  <si>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</si>
  <si>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</si>
  <si>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</si>
  <si>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</si>
  <si>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</si>
  <si>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</si>
  <si>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</si>
  <si>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</si>
  <si>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</si>
  <si>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</si>
  <si>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</si>
  <si>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</si>
  <si>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</si>
  <si>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</si>
  <si>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</si>
  <si>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</si>
  <si>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</si>
  <si>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</si>
  <si>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</si>
  <si>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</si>
  <si>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</si>
  <si>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</si>
  <si>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</si>
  <si>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</si>
  <si>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</si>
  <si>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</si>
  <si>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</si>
  <si>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</si>
  <si>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</si>
  <si>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</si>
  <si>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</si>
  <si>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</si>
  <si>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</si>
  <si>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</si>
  <si>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</si>
  <si>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</si>
  <si>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</si>
  <si>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</si>
  <si>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</si>
  <si>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</si>
  <si>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</si>
  <si>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</si>
  <si>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</si>
  <si>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</si>
  <si>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</si>
  <si>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</si>
  <si>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</si>
  <si>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</si>
  <si>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</si>
  <si>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</si>
  <si>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</si>
  <si>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</si>
  <si>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</si>
  <si>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</si>
  <si>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</si>
  <si>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</si>
  <si>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</si>
  <si>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</si>
  <si>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</si>
  <si>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</si>
  <si>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</si>
  <si>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</si>
  <si>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</si>
  <si>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</si>
  <si>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</si>
  <si>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</si>
  <si>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</si>
  <si>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</si>
  <si>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</si>
  <si>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</si>
  <si>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</si>
  <si>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</si>
  <si>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</si>
  <si>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</si>
  <si>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</si>
  <si>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20/06/23 - VENCIMENTO 27/06/23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</si>
</sst>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393134</v>
      </c>
      <c r="C7" s="9">
        <f t="shared" si="0"/>
        <v>275328</v>
      </c>
      <c r="D7" s="9">
        <f t="shared" si="0"/>
        <v>257259</v>
      </c>
      <c r="E7" s="9">
        <f t="shared" si="0"/>
        <v>71524</v>
      </c>
      <c r="F7" s="9">
        <f t="shared" si="0"/>
        <v>239430</v>
      </c>
      <c r="G7" s="9">
        <f t="shared" si="0"/>
        <v>383138</v>
      </c>
      <c r="H7" s="9">
        <f t="shared" si="0"/>
        <v>43268</v>
      </c>
      <c r="I7" s="9">
        <f t="shared" si="0"/>
        <v>301571</v>
      </c>
      <c r="J7" s="9">
        <f t="shared" si="0"/>
        <v>219685</v>
      </c>
      <c r="K7" s="9">
        <f t="shared" si="0"/>
        <v>347153</v>
      </c>
      <c r="L7" s="9">
        <f t="shared" si="0"/>
        <v>263901</v>
      </c>
      <c r="M7" s="9">
        <f t="shared" si="0"/>
        <v>135158</v>
      </c>
      <c r="N7" s="9">
        <f t="shared" si="0"/>
        <v>85156</v>
      </c>
      <c r="O7" s="9">
        <f t="shared" si="0"/>
        <v>3015705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10339</v>
      </c>
      <c r="C8" s="11">
        <f t="shared" si="1"/>
        <v>10434</v>
      </c>
      <c r="D8" s="11">
        <f t="shared" si="1"/>
        <v>6122</v>
      </c>
      <c r="E8" s="11">
        <f t="shared" si="1"/>
        <v>1865</v>
      </c>
      <c r="F8" s="11">
        <f t="shared" si="1"/>
        <v>5599</v>
      </c>
      <c r="G8" s="11">
        <f t="shared" si="1"/>
        <v>9987</v>
      </c>
      <c r="H8" s="11">
        <f t="shared" si="1"/>
        <v>1564</v>
      </c>
      <c r="I8" s="11">
        <f t="shared" si="1"/>
        <v>13207</v>
      </c>
      <c r="J8" s="11">
        <f t="shared" si="1"/>
        <v>7983</v>
      </c>
      <c r="K8" s="11">
        <f t="shared" si="1"/>
        <v>4397</v>
      </c>
      <c r="L8" s="11">
        <f t="shared" si="1"/>
        <v>4083</v>
      </c>
      <c r="M8" s="11">
        <f t="shared" si="1"/>
        <v>4389</v>
      </c>
      <c r="N8" s="11">
        <f t="shared" si="1"/>
        <v>3850</v>
      </c>
      <c r="O8" s="11">
        <f t="shared" si="1"/>
        <v>83819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10339</v>
      </c>
      <c r="C9" s="11">
        <v>10434</v>
      </c>
      <c r="D9" s="11">
        <v>6122</v>
      </c>
      <c r="E9" s="11">
        <v>1865</v>
      </c>
      <c r="F9" s="11">
        <v>5599</v>
      </c>
      <c r="G9" s="11">
        <v>9987</v>
      </c>
      <c r="H9" s="11">
        <v>1564</v>
      </c>
      <c r="I9" s="11">
        <v>13207</v>
      </c>
      <c r="J9" s="11">
        <v>7983</v>
      </c>
      <c r="K9" s="11">
        <v>4397</v>
      </c>
      <c r="L9" s="11">
        <v>4083</v>
      </c>
      <c r="M9" s="11">
        <v>4389</v>
      </c>
      <c r="N9" s="11">
        <v>3843</v>
      </c>
      <c r="O9" s="11">
        <f>SUM(B9:N9)</f>
        <v>83812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7</v>
      </c>
      <c r="O10" s="11">
        <f>SUM(B10:N10)</f>
        <v>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382795</v>
      </c>
      <c r="C11" s="13">
        <v>264894</v>
      </c>
      <c r="D11" s="13">
        <v>251137</v>
      </c>
      <c r="E11" s="13">
        <v>69659</v>
      </c>
      <c r="F11" s="13">
        <v>233831</v>
      </c>
      <c r="G11" s="13">
        <v>373151</v>
      </c>
      <c r="H11" s="13">
        <v>41704</v>
      </c>
      <c r="I11" s="13">
        <v>288364</v>
      </c>
      <c r="J11" s="13">
        <v>211702</v>
      </c>
      <c r="K11" s="13">
        <v>342756</v>
      </c>
      <c r="L11" s="13">
        <v>259818</v>
      </c>
      <c r="M11" s="13">
        <v>130769</v>
      </c>
      <c r="N11" s="13">
        <v>81306</v>
      </c>
      <c r="O11" s="11">
        <f>SUM(B11:N11)</f>
        <v>2931886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26419</v>
      </c>
      <c r="C12" s="13">
        <v>23867</v>
      </c>
      <c r="D12" s="13">
        <v>17872</v>
      </c>
      <c r="E12" s="13">
        <v>6942</v>
      </c>
      <c r="F12" s="13">
        <v>20468</v>
      </c>
      <c r="G12" s="13">
        <v>35220</v>
      </c>
      <c r="H12" s="13">
        <v>4241</v>
      </c>
      <c r="I12" s="13">
        <v>27327</v>
      </c>
      <c r="J12" s="13">
        <v>17963</v>
      </c>
      <c r="K12" s="13">
        <v>22480</v>
      </c>
      <c r="L12" s="13">
        <v>17262</v>
      </c>
      <c r="M12" s="13">
        <v>6457</v>
      </c>
      <c r="N12" s="13">
        <v>3455</v>
      </c>
      <c r="O12" s="11">
        <f>SUM(B12:N12)</f>
        <v>229973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356376</v>
      </c>
      <c r="C13" s="15">
        <f t="shared" si="2"/>
        <v>241027</v>
      </c>
      <c r="D13" s="15">
        <f t="shared" si="2"/>
        <v>233265</v>
      </c>
      <c r="E13" s="15">
        <f t="shared" si="2"/>
        <v>62717</v>
      </c>
      <c r="F13" s="15">
        <f t="shared" si="2"/>
        <v>213363</v>
      </c>
      <c r="G13" s="15">
        <f t="shared" si="2"/>
        <v>337931</v>
      </c>
      <c r="H13" s="15">
        <f t="shared" si="2"/>
        <v>37463</v>
      </c>
      <c r="I13" s="15">
        <f t="shared" si="2"/>
        <v>261037</v>
      </c>
      <c r="J13" s="15">
        <f t="shared" si="2"/>
        <v>193739</v>
      </c>
      <c r="K13" s="15">
        <f t="shared" si="2"/>
        <v>320276</v>
      </c>
      <c r="L13" s="15">
        <f t="shared" si="2"/>
        <v>242556</v>
      </c>
      <c r="M13" s="15">
        <f t="shared" si="2"/>
        <v>124312</v>
      </c>
      <c r="N13" s="15">
        <f t="shared" si="2"/>
        <v>77851</v>
      </c>
      <c r="O13" s="11">
        <f>SUM(B13:N13)</f>
        <v>2701913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1.185986785706591</v>
      </c>
      <c r="C18" s="19">
        <v>1.240404265382</v>
      </c>
      <c r="D18" s="19">
        <v>1.335988529726871</v>
      </c>
      <c r="E18" s="19">
        <v>0.845973059231553</v>
      </c>
      <c r="F18" s="19">
        <v>1.330105833625998</v>
      </c>
      <c r="G18" s="19">
        <v>1.410764605005225</v>
      </c>
      <c r="H18" s="19">
        <v>1.637563032676459</v>
      </c>
      <c r="I18" s="19">
        <v>1.161760546252219</v>
      </c>
      <c r="J18" s="19">
        <v>1.35738142155022</v>
      </c>
      <c r="K18" s="19">
        <v>1.218352772533486</v>
      </c>
      <c r="L18" s="19">
        <v>1.26505261308529</v>
      </c>
      <c r="M18" s="19">
        <v>1.201496153887753</v>
      </c>
      <c r="N18" s="19">
        <v>1.09895830900665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1485716.16</v>
      </c>
      <c r="C20" s="24">
        <f t="shared" si="3"/>
        <v>1098642.2100000002</v>
      </c>
      <c r="D20" s="24">
        <f t="shared" si="3"/>
        <v>968438.6199999999</v>
      </c>
      <c r="E20" s="24">
        <f t="shared" si="3"/>
        <v>295015.89999999997</v>
      </c>
      <c r="F20" s="24">
        <f t="shared" si="3"/>
        <v>1041616.92</v>
      </c>
      <c r="G20" s="24">
        <f t="shared" si="3"/>
        <v>1467784.66</v>
      </c>
      <c r="H20" s="24">
        <f t="shared" si="3"/>
        <v>253248.95000000004</v>
      </c>
      <c r="I20" s="24">
        <f t="shared" si="3"/>
        <v>1136946.34</v>
      </c>
      <c r="J20" s="24">
        <f t="shared" si="3"/>
        <v>956165.1399999999</v>
      </c>
      <c r="K20" s="24">
        <f t="shared" si="3"/>
        <v>1301575.3599999999</v>
      </c>
      <c r="L20" s="24">
        <f t="shared" si="3"/>
        <v>1177960.99</v>
      </c>
      <c r="M20" s="24">
        <f t="shared" si="3"/>
        <v>662898.5199999999</v>
      </c>
      <c r="N20" s="24">
        <f t="shared" si="3"/>
        <v>341483.04000000004</v>
      </c>
      <c r="O20" s="24">
        <f>O21+O22+O23+O24+O25+O26+O27+O28+O29</f>
        <v>12187492.809999999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1138909.2</v>
      </c>
      <c r="C21" s="28">
        <f aca="true" t="shared" si="4" ref="C21:N21">ROUND((C15+C16)*C7,2)</f>
        <v>824001.64</v>
      </c>
      <c r="D21" s="28">
        <f t="shared" si="4"/>
        <v>675227.7</v>
      </c>
      <c r="E21" s="28">
        <f t="shared" si="4"/>
        <v>320713.62</v>
      </c>
      <c r="F21" s="28">
        <f t="shared" si="4"/>
        <v>728417.89</v>
      </c>
      <c r="G21" s="28">
        <f t="shared" si="4"/>
        <v>959071.04</v>
      </c>
      <c r="H21" s="28">
        <f t="shared" si="4"/>
        <v>145415.09</v>
      </c>
      <c r="I21" s="28">
        <f t="shared" si="4"/>
        <v>896178.54</v>
      </c>
      <c r="J21" s="28">
        <f t="shared" si="4"/>
        <v>656638.47</v>
      </c>
      <c r="K21" s="28">
        <f t="shared" si="4"/>
        <v>980811.37</v>
      </c>
      <c r="L21" s="28">
        <f t="shared" si="4"/>
        <v>848969.52</v>
      </c>
      <c r="M21" s="28">
        <f t="shared" si="4"/>
        <v>501733.53</v>
      </c>
      <c r="N21" s="28">
        <f t="shared" si="4"/>
        <v>285536.58</v>
      </c>
      <c r="O21" s="28">
        <f aca="true" t="shared" si="5" ref="O21:O29">SUM(B21:N21)</f>
        <v>8961624.19</v>
      </c>
    </row>
    <row r="22" spans="1:23" ht="18.75" customHeight="1">
      <c r="A22" s="26" t="s">
        <v>33</v>
      </c>
      <c r="B22" s="28">
        <f>IF(B18&lt;&gt;0,ROUND((B18-1)*B21,2),0)</f>
        <v>211822.06</v>
      </c>
      <c r="C22" s="28">
        <f aca="true" t="shared" si="6" ref="C22:N22">IF(C18&lt;&gt;0,ROUND((C18-1)*C21,2),0)</f>
        <v>198093.51</v>
      </c>
      <c r="D22" s="28">
        <f t="shared" si="6"/>
        <v>226868.76</v>
      </c>
      <c r="E22" s="28">
        <f t="shared" si="6"/>
        <v>-49398.54</v>
      </c>
      <c r="F22" s="28">
        <f t="shared" si="6"/>
        <v>240454.99</v>
      </c>
      <c r="G22" s="28">
        <f t="shared" si="6"/>
        <v>393952.44</v>
      </c>
      <c r="H22" s="28">
        <f t="shared" si="6"/>
        <v>92711.29</v>
      </c>
      <c r="I22" s="28">
        <f t="shared" si="6"/>
        <v>144966.33</v>
      </c>
      <c r="J22" s="28">
        <f t="shared" si="6"/>
        <v>234670.39</v>
      </c>
      <c r="K22" s="28">
        <f t="shared" si="6"/>
        <v>214162.88</v>
      </c>
      <c r="L22" s="28">
        <f t="shared" si="6"/>
        <v>225021.59</v>
      </c>
      <c r="M22" s="28">
        <f t="shared" si="6"/>
        <v>101097.38</v>
      </c>
      <c r="N22" s="28">
        <f t="shared" si="6"/>
        <v>28256.22</v>
      </c>
      <c r="O22" s="28">
        <f t="shared" si="5"/>
        <v>2262679.3</v>
      </c>
      <c r="W22" s="51"/>
    </row>
    <row r="23" spans="1:15" ht="18.75" customHeight="1">
      <c r="A23" s="26" t="s">
        <v>34</v>
      </c>
      <c r="B23" s="28">
        <v>69678.08</v>
      </c>
      <c r="C23" s="28">
        <v>47465.15</v>
      </c>
      <c r="D23" s="28">
        <v>33134.22</v>
      </c>
      <c r="E23" s="28">
        <v>12739.72</v>
      </c>
      <c r="F23" s="28">
        <v>43944.68</v>
      </c>
      <c r="G23" s="28">
        <v>69575.94</v>
      </c>
      <c r="H23" s="28">
        <v>6746.75</v>
      </c>
      <c r="I23" s="28">
        <v>49602.97</v>
      </c>
      <c r="J23" s="28">
        <v>40931.89</v>
      </c>
      <c r="K23" s="28">
        <v>62416.18</v>
      </c>
      <c r="L23" s="28">
        <v>60098.71</v>
      </c>
      <c r="M23" s="28">
        <v>28673.32</v>
      </c>
      <c r="N23" s="28">
        <v>16955.97</v>
      </c>
      <c r="O23" s="28">
        <f t="shared" si="5"/>
        <v>541963.58</v>
      </c>
    </row>
    <row r="24" spans="1:15" ht="18.75" customHeight="1">
      <c r="A24" s="26" t="s">
        <v>35</v>
      </c>
      <c r="B24" s="28">
        <v>3574.14</v>
      </c>
      <c r="C24" s="28">
        <v>3574.14</v>
      </c>
      <c r="D24" s="28">
        <v>1787.07</v>
      </c>
      <c r="E24" s="28">
        <v>1787.07</v>
      </c>
      <c r="F24" s="28">
        <v>1787.07</v>
      </c>
      <c r="G24" s="28">
        <v>1787.07</v>
      </c>
      <c r="H24" s="28">
        <v>1787.07</v>
      </c>
      <c r="I24" s="28">
        <v>3574.14</v>
      </c>
      <c r="J24" s="28">
        <v>1787.07</v>
      </c>
      <c r="K24" s="28">
        <v>1787.07</v>
      </c>
      <c r="L24" s="28">
        <v>1787.07</v>
      </c>
      <c r="M24" s="28">
        <v>1787.07</v>
      </c>
      <c r="N24" s="28">
        <v>1787.07</v>
      </c>
      <c r="O24" s="28">
        <f t="shared" si="5"/>
        <v>28593.12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-1700.29</v>
      </c>
      <c r="E25" s="28">
        <v>0</v>
      </c>
      <c r="F25" s="28">
        <v>-1498.95</v>
      </c>
      <c r="G25" s="28">
        <v>0</v>
      </c>
      <c r="H25" s="28">
        <v>-2174.31</v>
      </c>
      <c r="I25" s="28">
        <v>0</v>
      </c>
      <c r="J25" s="28">
        <v>-5803.89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-11177.439999999999</v>
      </c>
    </row>
    <row r="26" spans="1:26" ht="18.75" customHeight="1">
      <c r="A26" s="26" t="s">
        <v>68</v>
      </c>
      <c r="B26" s="28">
        <v>1106.43</v>
      </c>
      <c r="C26" s="28">
        <v>834.54</v>
      </c>
      <c r="D26" s="28">
        <v>726.85</v>
      </c>
      <c r="E26" s="28">
        <v>220.75</v>
      </c>
      <c r="F26" s="28">
        <v>786.08</v>
      </c>
      <c r="G26" s="28">
        <v>1106.43</v>
      </c>
      <c r="H26" s="28">
        <v>191.14</v>
      </c>
      <c r="I26" s="28">
        <v>850.69</v>
      </c>
      <c r="J26" s="28">
        <v>721.47</v>
      </c>
      <c r="K26" s="28">
        <v>977.21</v>
      </c>
      <c r="L26" s="28">
        <v>882.99</v>
      </c>
      <c r="M26" s="28">
        <v>492.65</v>
      </c>
      <c r="N26" s="28">
        <v>258.43</v>
      </c>
      <c r="O26" s="28">
        <f t="shared" si="5"/>
        <v>9155.66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986.54</v>
      </c>
      <c r="C27" s="28">
        <v>734.49</v>
      </c>
      <c r="D27" s="28">
        <v>644.17</v>
      </c>
      <c r="E27" s="28">
        <v>196.77</v>
      </c>
      <c r="F27" s="28">
        <v>648.23</v>
      </c>
      <c r="G27" s="28">
        <v>873.3</v>
      </c>
      <c r="H27" s="28">
        <v>161.72</v>
      </c>
      <c r="I27" s="28">
        <v>683.29</v>
      </c>
      <c r="J27" s="28">
        <v>646.88</v>
      </c>
      <c r="K27" s="28">
        <v>839.63</v>
      </c>
      <c r="L27" s="28">
        <v>745.26</v>
      </c>
      <c r="M27" s="28">
        <v>421.82</v>
      </c>
      <c r="N27" s="28">
        <v>221.02</v>
      </c>
      <c r="O27" s="28">
        <f t="shared" si="5"/>
        <v>7803.120000000001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460.18</v>
      </c>
      <c r="C28" s="28">
        <v>342.62</v>
      </c>
      <c r="D28" s="28">
        <v>300.5</v>
      </c>
      <c r="E28" s="28">
        <v>91.79</v>
      </c>
      <c r="F28" s="28">
        <v>302.39</v>
      </c>
      <c r="G28" s="28">
        <v>407.38</v>
      </c>
      <c r="H28" s="28">
        <v>75.44</v>
      </c>
      <c r="I28" s="28">
        <v>316.85</v>
      </c>
      <c r="J28" s="28">
        <v>304.9</v>
      </c>
      <c r="K28" s="28">
        <v>386</v>
      </c>
      <c r="L28" s="28">
        <v>347.65</v>
      </c>
      <c r="M28" s="28">
        <v>196.77</v>
      </c>
      <c r="N28" s="28">
        <v>103.1</v>
      </c>
      <c r="O28" s="28">
        <f t="shared" si="5"/>
        <v>3635.57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59179.53</v>
      </c>
      <c r="C29" s="28">
        <v>23596.12</v>
      </c>
      <c r="D29" s="28">
        <v>31449.64</v>
      </c>
      <c r="E29" s="28">
        <v>8664.72</v>
      </c>
      <c r="F29" s="28">
        <v>26774.54</v>
      </c>
      <c r="G29" s="28">
        <v>41011.06</v>
      </c>
      <c r="H29" s="28">
        <v>8334.76</v>
      </c>
      <c r="I29" s="28">
        <v>40773.53</v>
      </c>
      <c r="J29" s="28">
        <v>26267.96</v>
      </c>
      <c r="K29" s="28">
        <v>40195.02</v>
      </c>
      <c r="L29" s="28">
        <v>40108.2</v>
      </c>
      <c r="M29" s="28">
        <v>28495.98</v>
      </c>
      <c r="N29" s="28">
        <v>8364.65</v>
      </c>
      <c r="O29" s="28">
        <f t="shared" si="5"/>
        <v>383215.71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-45491.6</v>
      </c>
      <c r="C31" s="28">
        <f aca="true" t="shared" si="7" ref="C31:O31">+C32+C34+C47+C48+C49+C54-C55</f>
        <v>-45909.6</v>
      </c>
      <c r="D31" s="28">
        <f t="shared" si="7"/>
        <v>-26936.8</v>
      </c>
      <c r="E31" s="28">
        <f t="shared" si="7"/>
        <v>-8206</v>
      </c>
      <c r="F31" s="28">
        <f t="shared" si="7"/>
        <v>-24635.6</v>
      </c>
      <c r="G31" s="28">
        <f t="shared" si="7"/>
        <v>-43942.8</v>
      </c>
      <c r="H31" s="28">
        <f t="shared" si="7"/>
        <v>-6881.6</v>
      </c>
      <c r="I31" s="28">
        <f t="shared" si="7"/>
        <v>-58110.8</v>
      </c>
      <c r="J31" s="28">
        <f t="shared" si="7"/>
        <v>-35125.2</v>
      </c>
      <c r="K31" s="28">
        <f t="shared" si="7"/>
        <v>1105653.2</v>
      </c>
      <c r="L31" s="28">
        <f t="shared" si="7"/>
        <v>1017034.8</v>
      </c>
      <c r="M31" s="28">
        <f t="shared" si="7"/>
        <v>-19311.6</v>
      </c>
      <c r="N31" s="28">
        <f t="shared" si="7"/>
        <v>-16909.2</v>
      </c>
      <c r="O31" s="28">
        <f t="shared" si="7"/>
        <v>1791227.2</v>
      </c>
    </row>
    <row r="32" spans="1:15" ht="18.75" customHeight="1">
      <c r="A32" s="26" t="s">
        <v>38</v>
      </c>
      <c r="B32" s="29">
        <f>+B33</f>
        <v>-45491.6</v>
      </c>
      <c r="C32" s="29">
        <f>+C33</f>
        <v>-45909.6</v>
      </c>
      <c r="D32" s="29">
        <f aca="true" t="shared" si="8" ref="D32:O32">+D33</f>
        <v>-26936.8</v>
      </c>
      <c r="E32" s="29">
        <f t="shared" si="8"/>
        <v>-8206</v>
      </c>
      <c r="F32" s="29">
        <f t="shared" si="8"/>
        <v>-24635.6</v>
      </c>
      <c r="G32" s="29">
        <f t="shared" si="8"/>
        <v>-43942.8</v>
      </c>
      <c r="H32" s="29">
        <f t="shared" si="8"/>
        <v>-6881.6</v>
      </c>
      <c r="I32" s="29">
        <f t="shared" si="8"/>
        <v>-58110.8</v>
      </c>
      <c r="J32" s="29">
        <f t="shared" si="8"/>
        <v>-35125.2</v>
      </c>
      <c r="K32" s="29">
        <f t="shared" si="8"/>
        <v>-19346.8</v>
      </c>
      <c r="L32" s="29">
        <f t="shared" si="8"/>
        <v>-17965.2</v>
      </c>
      <c r="M32" s="29">
        <f t="shared" si="8"/>
        <v>-19311.6</v>
      </c>
      <c r="N32" s="29">
        <f t="shared" si="8"/>
        <v>-16909.2</v>
      </c>
      <c r="O32" s="29">
        <f t="shared" si="8"/>
        <v>-368772.80000000005</v>
      </c>
    </row>
    <row r="33" spans="1:26" ht="18.75" customHeight="1">
      <c r="A33" s="27" t="s">
        <v>39</v>
      </c>
      <c r="B33" s="16">
        <f>ROUND((-B9)*$G$3,2)</f>
        <v>-45491.6</v>
      </c>
      <c r="C33" s="16">
        <f aca="true" t="shared" si="9" ref="C33:N33">ROUND((-C9)*$G$3,2)</f>
        <v>-45909.6</v>
      </c>
      <c r="D33" s="16">
        <f t="shared" si="9"/>
        <v>-26936.8</v>
      </c>
      <c r="E33" s="16">
        <f t="shared" si="9"/>
        <v>-8206</v>
      </c>
      <c r="F33" s="16">
        <f t="shared" si="9"/>
        <v>-24635.6</v>
      </c>
      <c r="G33" s="16">
        <f t="shared" si="9"/>
        <v>-43942.8</v>
      </c>
      <c r="H33" s="16">
        <f t="shared" si="9"/>
        <v>-6881.6</v>
      </c>
      <c r="I33" s="16">
        <f t="shared" si="9"/>
        <v>-58110.8</v>
      </c>
      <c r="J33" s="16">
        <f t="shared" si="9"/>
        <v>-35125.2</v>
      </c>
      <c r="K33" s="16">
        <f t="shared" si="9"/>
        <v>-19346.8</v>
      </c>
      <c r="L33" s="16">
        <f t="shared" si="9"/>
        <v>-17965.2</v>
      </c>
      <c r="M33" s="16">
        <f t="shared" si="9"/>
        <v>-19311.6</v>
      </c>
      <c r="N33" s="16">
        <f t="shared" si="9"/>
        <v>-16909.2</v>
      </c>
      <c r="O33" s="30">
        <f aca="true" t="shared" si="10" ref="O33:O55">SUM(B33:N33)</f>
        <v>-368772.80000000005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0</v>
      </c>
      <c r="I34" s="29">
        <f t="shared" si="11"/>
        <v>0</v>
      </c>
      <c r="J34" s="29">
        <f t="shared" si="11"/>
        <v>0</v>
      </c>
      <c r="K34" s="29">
        <f t="shared" si="11"/>
        <v>1125000</v>
      </c>
      <c r="L34" s="29">
        <f t="shared" si="11"/>
        <v>1035000</v>
      </c>
      <c r="M34" s="29">
        <f t="shared" si="11"/>
        <v>0</v>
      </c>
      <c r="N34" s="29">
        <f t="shared" si="11"/>
        <v>0</v>
      </c>
      <c r="O34" s="29">
        <f t="shared" si="11"/>
        <v>2160000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2214000</v>
      </c>
      <c r="L40" s="31">
        <v>2025000</v>
      </c>
      <c r="M40" s="31">
        <v>0</v>
      </c>
      <c r="N40" s="31">
        <v>0</v>
      </c>
      <c r="O40" s="31">
        <f t="shared" si="10"/>
        <v>4239000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1440224.5599999998</v>
      </c>
      <c r="C53" s="34">
        <f aca="true" t="shared" si="13" ref="C53:N53">+C20+C31</f>
        <v>1052732.61</v>
      </c>
      <c r="D53" s="34">
        <f t="shared" si="13"/>
        <v>941501.8199999998</v>
      </c>
      <c r="E53" s="34">
        <f t="shared" si="13"/>
        <v>286809.89999999997</v>
      </c>
      <c r="F53" s="34">
        <f t="shared" si="13"/>
        <v>1016981.3200000001</v>
      </c>
      <c r="G53" s="34">
        <f t="shared" si="13"/>
        <v>1423841.8599999999</v>
      </c>
      <c r="H53" s="34">
        <f t="shared" si="13"/>
        <v>246367.35000000003</v>
      </c>
      <c r="I53" s="34">
        <f t="shared" si="13"/>
        <v>1078835.54</v>
      </c>
      <c r="J53" s="34">
        <f t="shared" si="13"/>
        <v>921039.94</v>
      </c>
      <c r="K53" s="34">
        <f t="shared" si="13"/>
        <v>2407228.5599999996</v>
      </c>
      <c r="L53" s="34">
        <f t="shared" si="13"/>
        <v>2194995.79</v>
      </c>
      <c r="M53" s="34">
        <f t="shared" si="13"/>
        <v>643586.9199999999</v>
      </c>
      <c r="N53" s="34">
        <f t="shared" si="13"/>
        <v>324573.84</v>
      </c>
      <c r="O53" s="34">
        <f>SUM(B53:N53)</f>
        <v>13978720.01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1440224.56</v>
      </c>
      <c r="C59" s="42">
        <f t="shared" si="14"/>
        <v>1052732.6099999999</v>
      </c>
      <c r="D59" s="42">
        <f t="shared" si="14"/>
        <v>941501.82</v>
      </c>
      <c r="E59" s="42">
        <f t="shared" si="14"/>
        <v>286809.9</v>
      </c>
      <c r="F59" s="42">
        <f t="shared" si="14"/>
        <v>1016981.32</v>
      </c>
      <c r="G59" s="42">
        <f t="shared" si="14"/>
        <v>1423841.86</v>
      </c>
      <c r="H59" s="42">
        <f t="shared" si="14"/>
        <v>246367.35</v>
      </c>
      <c r="I59" s="42">
        <f t="shared" si="14"/>
        <v>1078835.54</v>
      </c>
      <c r="J59" s="42">
        <f t="shared" si="14"/>
        <v>921039.93</v>
      </c>
      <c r="K59" s="42">
        <f t="shared" si="14"/>
        <v>2407228.56</v>
      </c>
      <c r="L59" s="42">
        <f t="shared" si="14"/>
        <v>2194995.78</v>
      </c>
      <c r="M59" s="42">
        <f t="shared" si="14"/>
        <v>643586.91</v>
      </c>
      <c r="N59" s="42">
        <f t="shared" si="14"/>
        <v>324573.84</v>
      </c>
      <c r="O59" s="34">
        <f t="shared" si="14"/>
        <v>13978719.98</v>
      </c>
      <c r="Q59"/>
    </row>
    <row r="60" spans="1:18" ht="18.75" customHeight="1">
      <c r="A60" s="26" t="s">
        <v>54</v>
      </c>
      <c r="B60" s="42">
        <v>1170920.78</v>
      </c>
      <c r="C60" s="42">
        <v>747079.07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1917999.85</v>
      </c>
      <c r="P60"/>
      <c r="Q60"/>
      <c r="R60" s="41"/>
    </row>
    <row r="61" spans="1:16" ht="18.75" customHeight="1">
      <c r="A61" s="26" t="s">
        <v>55</v>
      </c>
      <c r="B61" s="42">
        <v>269303.78</v>
      </c>
      <c r="C61" s="42">
        <v>305653.54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574957.3200000001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941501.82</v>
      </c>
      <c r="E62" s="43">
        <v>0</v>
      </c>
      <c r="F62" s="43">
        <v>0</v>
      </c>
      <c r="G62" s="43">
        <v>0</v>
      </c>
      <c r="H62" s="42">
        <v>246367.35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1187869.17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286809.9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286809.9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1016981.32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1016981.32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1423841.86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1423841.86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1078835.54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1078835.54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921039.93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921039.93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2407228.56</v>
      </c>
      <c r="L68" s="29">
        <v>2194995.78</v>
      </c>
      <c r="M68" s="43">
        <v>0</v>
      </c>
      <c r="N68" s="43">
        <v>0</v>
      </c>
      <c r="O68" s="34">
        <f t="shared" si="15"/>
        <v>4602224.34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643586.91</v>
      </c>
      <c r="N69" s="43">
        <v>0</v>
      </c>
      <c r="O69" s="34">
        <f t="shared" si="15"/>
        <v>643586.91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324573.84</v>
      </c>
      <c r="O70" s="46">
        <f t="shared" si="15"/>
        <v>324573.84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2023-06-26T16:52:15Z</dcterms:modified>
  <cp:category/>
  <cp:version/>
  <cp:contentType/>
  <cp:contentStatus/>
</cp:coreProperties>
</file>