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<sst xmlns="http://schemas.openxmlformats.org/spreadsheetml/2006/main" count="88" uniqueCount="85">
  <si>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</si>
  <si>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</si>
  <si>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</si>
  <si>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</si>
  <si>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</si>
  <si>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</si>
  <si>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</si>
  <si>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</si>
  <si>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</si>
  <si>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</si>
  <si>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</si>
  <si>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</si>
  <si>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</si>
  <si>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</si>
  <si>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</si>
  <si>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</si>
  <si>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</si>
  <si>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</si>
  <si>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</si>
  <si>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</si>
  <si>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</si>
  <si>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</si>
  <si>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</si>
  <si>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</si>
  <si>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</si>
  <si>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</si>
  <si>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</si>
  <si>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</si>
  <si>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</si>
  <si>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</si>
  <si>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</si>
  <si>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</si>
  <si>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</si>
  <si>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</si>
  <si>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</si>
  <si>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</si>
  <si>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</si>
  <si>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</si>
  <si>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</si>
  <si>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</si>
  <si>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</si>
  <si>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</si>
  <si>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</si>
  <si>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</si>
  <si>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</si>
  <si>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</si>
  <si>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</si>
  <si>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</si>
  <si>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</si>
  <si>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</si>
  <si>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</si>
  <si>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</si>
  <si>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</si>
  <si>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</si>
  <si>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</si>
  <si>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</si>
  <si>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</si>
  <si>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</si>
  <si>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</si>
  <si>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</si>
  <si>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</si>
  <si>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</si>
  <si>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</si>
  <si>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</si>
  <si>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</si>
  <si>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</si>
  <si>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</si>
  <si>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</si>
  <si>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</si>
  <si>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</si>
  <si>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</si>
  <si>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</si>
  <si>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</si>
  <si>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</si>
  <si>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</si>
  <si>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</si>
  <si>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</si>
  <si>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</si>
  <si>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</si>
  <si>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</si>
  <si>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</si>
  <si>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</si>
  <si>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</si>
  <si>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</si>
  <si>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15/06/23 - VENCIMENTO 22/06/23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</si>
</sst>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952500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52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9" sqref="C9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374603</v>
      </c>
      <c r="C7" s="9">
        <f t="shared" si="0"/>
        <v>262129</v>
      </c>
      <c r="D7" s="9">
        <f t="shared" si="0"/>
        <v>248695</v>
      </c>
      <c r="E7" s="9">
        <f t="shared" si="0"/>
        <v>68153</v>
      </c>
      <c r="F7" s="9">
        <f t="shared" si="0"/>
        <v>233753</v>
      </c>
      <c r="G7" s="9">
        <f t="shared" si="0"/>
        <v>369836</v>
      </c>
      <c r="H7" s="9">
        <f t="shared" si="0"/>
        <v>42074</v>
      </c>
      <c r="I7" s="9">
        <f t="shared" si="0"/>
        <v>291120</v>
      </c>
      <c r="J7" s="9">
        <f t="shared" si="0"/>
        <v>210765</v>
      </c>
      <c r="K7" s="9">
        <f t="shared" si="0"/>
        <v>321733</v>
      </c>
      <c r="L7" s="9">
        <f t="shared" si="0"/>
        <v>247907</v>
      </c>
      <c r="M7" s="9">
        <f t="shared" si="0"/>
        <v>131111</v>
      </c>
      <c r="N7" s="9">
        <f t="shared" si="0"/>
        <v>83408</v>
      </c>
      <c r="O7" s="9">
        <f t="shared" si="0"/>
        <v>2885287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9294</v>
      </c>
      <c r="C8" s="11">
        <f t="shared" si="1"/>
        <v>9754</v>
      </c>
      <c r="D8" s="11">
        <f t="shared" si="1"/>
        <v>5709</v>
      </c>
      <c r="E8" s="11">
        <f t="shared" si="1"/>
        <v>1685</v>
      </c>
      <c r="F8" s="11">
        <f t="shared" si="1"/>
        <v>5277</v>
      </c>
      <c r="G8" s="11">
        <f t="shared" si="1"/>
        <v>9259</v>
      </c>
      <c r="H8" s="11">
        <f t="shared" si="1"/>
        <v>1497</v>
      </c>
      <c r="I8" s="11">
        <f t="shared" si="1"/>
        <v>12558</v>
      </c>
      <c r="J8" s="11">
        <f t="shared" si="1"/>
        <v>7592</v>
      </c>
      <c r="K8" s="11">
        <f t="shared" si="1"/>
        <v>4034</v>
      </c>
      <c r="L8" s="11">
        <f t="shared" si="1"/>
        <v>3645</v>
      </c>
      <c r="M8" s="11">
        <f t="shared" si="1"/>
        <v>4025</v>
      </c>
      <c r="N8" s="11">
        <f t="shared" si="1"/>
        <v>3695</v>
      </c>
      <c r="O8" s="11">
        <f t="shared" si="1"/>
        <v>78024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9294</v>
      </c>
      <c r="C9" s="11">
        <v>9754</v>
      </c>
      <c r="D9" s="11">
        <v>5709</v>
      </c>
      <c r="E9" s="11">
        <v>1685</v>
      </c>
      <c r="F9" s="11">
        <v>5277</v>
      </c>
      <c r="G9" s="11">
        <v>9259</v>
      </c>
      <c r="H9" s="11">
        <v>1497</v>
      </c>
      <c r="I9" s="11">
        <v>12558</v>
      </c>
      <c r="J9" s="11">
        <v>7592</v>
      </c>
      <c r="K9" s="11">
        <v>4034</v>
      </c>
      <c r="L9" s="11">
        <v>3645</v>
      </c>
      <c r="M9" s="11">
        <v>4025</v>
      </c>
      <c r="N9" s="11">
        <v>3685</v>
      </c>
      <c r="O9" s="11">
        <f>SUM(B9:N9)</f>
        <v>78014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365309</v>
      </c>
      <c r="C11" s="13">
        <v>252375</v>
      </c>
      <c r="D11" s="13">
        <v>242986</v>
      </c>
      <c r="E11" s="13">
        <v>66468</v>
      </c>
      <c r="F11" s="13">
        <v>228476</v>
      </c>
      <c r="G11" s="13">
        <v>360577</v>
      </c>
      <c r="H11" s="13">
        <v>40577</v>
      </c>
      <c r="I11" s="13">
        <v>278562</v>
      </c>
      <c r="J11" s="13">
        <v>203173</v>
      </c>
      <c r="K11" s="13">
        <v>317699</v>
      </c>
      <c r="L11" s="13">
        <v>244262</v>
      </c>
      <c r="M11" s="13">
        <v>127086</v>
      </c>
      <c r="N11" s="13">
        <v>79713</v>
      </c>
      <c r="O11" s="11">
        <f>SUM(B11:N11)</f>
        <v>2807263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21449</v>
      </c>
      <c r="C12" s="13">
        <v>19132</v>
      </c>
      <c r="D12" s="13">
        <v>15595</v>
      </c>
      <c r="E12" s="13">
        <v>6023</v>
      </c>
      <c r="F12" s="13">
        <v>17775</v>
      </c>
      <c r="G12" s="13">
        <v>29304</v>
      </c>
      <c r="H12" s="13">
        <v>3729</v>
      </c>
      <c r="I12" s="13">
        <v>22672</v>
      </c>
      <c r="J12" s="13">
        <v>14413</v>
      </c>
      <c r="K12" s="13">
        <v>16840</v>
      </c>
      <c r="L12" s="13">
        <v>13038</v>
      </c>
      <c r="M12" s="13">
        <v>5263</v>
      </c>
      <c r="N12" s="13">
        <v>2807</v>
      </c>
      <c r="O12" s="11">
        <f>SUM(B12:N12)</f>
        <v>188040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343860</v>
      </c>
      <c r="C13" s="15">
        <f t="shared" si="2"/>
        <v>233243</v>
      </c>
      <c r="D13" s="15">
        <f t="shared" si="2"/>
        <v>227391</v>
      </c>
      <c r="E13" s="15">
        <f t="shared" si="2"/>
        <v>60445</v>
      </c>
      <c r="F13" s="15">
        <f t="shared" si="2"/>
        <v>210701</v>
      </c>
      <c r="G13" s="15">
        <f t="shared" si="2"/>
        <v>331273</v>
      </c>
      <c r="H13" s="15">
        <f t="shared" si="2"/>
        <v>36848</v>
      </c>
      <c r="I13" s="15">
        <f t="shared" si="2"/>
        <v>255890</v>
      </c>
      <c r="J13" s="15">
        <f t="shared" si="2"/>
        <v>188760</v>
      </c>
      <c r="K13" s="15">
        <f t="shared" si="2"/>
        <v>300859</v>
      </c>
      <c r="L13" s="15">
        <f t="shared" si="2"/>
        <v>231224</v>
      </c>
      <c r="M13" s="15">
        <f t="shared" si="2"/>
        <v>121823</v>
      </c>
      <c r="N13" s="15">
        <f t="shared" si="2"/>
        <v>76906</v>
      </c>
      <c r="O13" s="11">
        <f>SUM(B13:N13)</f>
        <v>2619223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1.238124013779027</v>
      </c>
      <c r="C18" s="19">
        <v>1.292193007448208</v>
      </c>
      <c r="D18" s="19">
        <v>1.373852362827753</v>
      </c>
      <c r="E18" s="19">
        <v>0.878263520868014</v>
      </c>
      <c r="F18" s="19">
        <v>1.346399823044594</v>
      </c>
      <c r="G18" s="19">
        <v>1.448627749565023</v>
      </c>
      <c r="H18" s="19">
        <v>1.688412683211227</v>
      </c>
      <c r="I18" s="19">
        <v>1.220960017414099</v>
      </c>
      <c r="J18" s="19">
        <v>1.412585630053574</v>
      </c>
      <c r="K18" s="19">
        <v>1.261984767999132</v>
      </c>
      <c r="L18" s="19">
        <v>1.309044542105456</v>
      </c>
      <c r="M18" s="19">
        <v>1.241150586152219</v>
      </c>
      <c r="N18" s="19">
        <v>1.11016101835968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1479672.5999999999</v>
      </c>
      <c r="C20" s="24">
        <f t="shared" si="3"/>
        <v>1090582.9500000002</v>
      </c>
      <c r="D20" s="24">
        <f t="shared" si="3"/>
        <v>963831.1000000001</v>
      </c>
      <c r="E20" s="24">
        <f t="shared" si="3"/>
        <v>292207.50999999995</v>
      </c>
      <c r="F20" s="24">
        <f t="shared" si="3"/>
        <v>1029508.5700000001</v>
      </c>
      <c r="G20" s="24">
        <f t="shared" si="3"/>
        <v>1455386.43</v>
      </c>
      <c r="H20" s="24">
        <f t="shared" si="3"/>
        <v>254354.17000000004</v>
      </c>
      <c r="I20" s="24">
        <f t="shared" si="3"/>
        <v>1151615.9800000002</v>
      </c>
      <c r="J20" s="24">
        <f t="shared" si="3"/>
        <v>955170.5999999999</v>
      </c>
      <c r="K20" s="24">
        <f t="shared" si="3"/>
        <v>1253277.74</v>
      </c>
      <c r="L20" s="24">
        <f t="shared" si="3"/>
        <v>1147788.54</v>
      </c>
      <c r="M20" s="24">
        <f t="shared" si="3"/>
        <v>664231.0699999998</v>
      </c>
      <c r="N20" s="24">
        <f t="shared" si="3"/>
        <v>338053.58</v>
      </c>
      <c r="O20" s="24">
        <f>O21+O22+O23+O24+O25+O26+O27+O28+O29</f>
        <v>12075680.84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1085224.89</v>
      </c>
      <c r="C21" s="28">
        <f aca="true" t="shared" si="4" ref="C21:N21">ROUND((C15+C16)*C7,2)</f>
        <v>784499.67</v>
      </c>
      <c r="D21" s="28">
        <f t="shared" si="4"/>
        <v>652749.77</v>
      </c>
      <c r="E21" s="28">
        <f t="shared" si="4"/>
        <v>305598.05</v>
      </c>
      <c r="F21" s="28">
        <f t="shared" si="4"/>
        <v>711146.75</v>
      </c>
      <c r="G21" s="28">
        <f t="shared" si="4"/>
        <v>925773.48</v>
      </c>
      <c r="H21" s="28">
        <f t="shared" si="4"/>
        <v>141402.3</v>
      </c>
      <c r="I21" s="28">
        <f t="shared" si="4"/>
        <v>865121.3</v>
      </c>
      <c r="J21" s="28">
        <f t="shared" si="4"/>
        <v>629976.59</v>
      </c>
      <c r="K21" s="28">
        <f t="shared" si="4"/>
        <v>908992.24</v>
      </c>
      <c r="L21" s="28">
        <f t="shared" si="4"/>
        <v>797516.82</v>
      </c>
      <c r="M21" s="28">
        <f t="shared" si="4"/>
        <v>486710.25</v>
      </c>
      <c r="N21" s="28">
        <f t="shared" si="4"/>
        <v>279675.36</v>
      </c>
      <c r="O21" s="28">
        <f aca="true" t="shared" si="5" ref="O21:O29">SUM(B21:N21)</f>
        <v>8574387.469999999</v>
      </c>
    </row>
    <row r="22" spans="1:23" ht="18.75" customHeight="1">
      <c r="A22" s="26" t="s">
        <v>33</v>
      </c>
      <c r="B22" s="28">
        <f>IF(B18&lt;&gt;0,ROUND((B18-1)*B21,2),0)</f>
        <v>258418.11</v>
      </c>
      <c r="C22" s="28">
        <f aca="true" t="shared" si="6" ref="C22:N22">IF(C18&lt;&gt;0,ROUND((C18-1)*C21,2),0)</f>
        <v>229225.32</v>
      </c>
      <c r="D22" s="28">
        <f t="shared" si="6"/>
        <v>244032.04</v>
      </c>
      <c r="E22" s="28">
        <f t="shared" si="6"/>
        <v>-37202.43</v>
      </c>
      <c r="F22" s="28">
        <f t="shared" si="6"/>
        <v>246341.11</v>
      </c>
      <c r="G22" s="28">
        <f t="shared" si="6"/>
        <v>415327.67</v>
      </c>
      <c r="H22" s="28">
        <f t="shared" si="6"/>
        <v>97343.14</v>
      </c>
      <c r="I22" s="28">
        <f t="shared" si="6"/>
        <v>191157.22</v>
      </c>
      <c r="J22" s="28">
        <f t="shared" si="6"/>
        <v>259919.29</v>
      </c>
      <c r="K22" s="28">
        <f t="shared" si="6"/>
        <v>238142.12</v>
      </c>
      <c r="L22" s="28">
        <f t="shared" si="6"/>
        <v>246468.22</v>
      </c>
      <c r="M22" s="28">
        <f t="shared" si="6"/>
        <v>117370.46</v>
      </c>
      <c r="N22" s="28">
        <f t="shared" si="6"/>
        <v>30809.32</v>
      </c>
      <c r="O22" s="28">
        <f t="shared" si="5"/>
        <v>2537351.59</v>
      </c>
      <c r="W22" s="51"/>
    </row>
    <row r="23" spans="1:15" ht="18.75" customHeight="1">
      <c r="A23" s="26" t="s">
        <v>34</v>
      </c>
      <c r="B23" s="28">
        <v>70720.08</v>
      </c>
      <c r="C23" s="28">
        <v>47776.05</v>
      </c>
      <c r="D23" s="28">
        <v>33962.51</v>
      </c>
      <c r="E23" s="28">
        <v>12850.79</v>
      </c>
      <c r="F23" s="28">
        <v>43224.02</v>
      </c>
      <c r="G23" s="28">
        <v>69100.04</v>
      </c>
      <c r="H23" s="28">
        <v>7232.91</v>
      </c>
      <c r="I23" s="28">
        <v>49122.81</v>
      </c>
      <c r="J23" s="28">
        <v>41343.6</v>
      </c>
      <c r="K23" s="28">
        <v>61988.06</v>
      </c>
      <c r="L23" s="28">
        <v>59948.48</v>
      </c>
      <c r="M23" s="28">
        <v>28750.69</v>
      </c>
      <c r="N23" s="28">
        <v>16829.26</v>
      </c>
      <c r="O23" s="28">
        <f t="shared" si="5"/>
        <v>542849.2999999999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-1498.95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-11177.439999999999</v>
      </c>
    </row>
    <row r="26" spans="1:26" ht="18.75" customHeight="1">
      <c r="A26" s="26" t="s">
        <v>68</v>
      </c>
      <c r="B26" s="28">
        <v>1109.13</v>
      </c>
      <c r="C26" s="28">
        <v>834.54</v>
      </c>
      <c r="D26" s="28">
        <v>729.55</v>
      </c>
      <c r="E26" s="28">
        <v>220.75</v>
      </c>
      <c r="F26" s="28">
        <v>783.39</v>
      </c>
      <c r="G26" s="28">
        <v>1106.43</v>
      </c>
      <c r="H26" s="28">
        <v>191.14</v>
      </c>
      <c r="I26" s="28">
        <v>866.84</v>
      </c>
      <c r="J26" s="28">
        <v>726.85</v>
      </c>
      <c r="K26" s="28">
        <v>947.6</v>
      </c>
      <c r="L26" s="28">
        <v>866.84</v>
      </c>
      <c r="M26" s="28">
        <v>498.03</v>
      </c>
      <c r="N26" s="28">
        <v>263.8</v>
      </c>
      <c r="O26" s="28">
        <f t="shared" si="5"/>
        <v>9144.890000000001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986.54</v>
      </c>
      <c r="C27" s="28">
        <v>734.49</v>
      </c>
      <c r="D27" s="28">
        <v>644.17</v>
      </c>
      <c r="E27" s="28">
        <v>196.77</v>
      </c>
      <c r="F27" s="28">
        <v>648.25</v>
      </c>
      <c r="G27" s="28">
        <v>873.3</v>
      </c>
      <c r="H27" s="28">
        <v>161.72</v>
      </c>
      <c r="I27" s="28">
        <v>683.29</v>
      </c>
      <c r="J27" s="28">
        <v>648.23</v>
      </c>
      <c r="K27" s="28">
        <v>839.63</v>
      </c>
      <c r="L27" s="28">
        <v>745.26</v>
      </c>
      <c r="M27" s="28">
        <v>421.82</v>
      </c>
      <c r="N27" s="28">
        <v>221.02</v>
      </c>
      <c r="O27" s="28">
        <f t="shared" si="5"/>
        <v>7804.490000000001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31325.78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26267.96</v>
      </c>
      <c r="K29" s="28">
        <v>40195.02</v>
      </c>
      <c r="L29" s="28">
        <v>40108.2</v>
      </c>
      <c r="M29" s="28">
        <v>28495.98</v>
      </c>
      <c r="N29" s="28">
        <v>8364.65</v>
      </c>
      <c r="O29" s="28">
        <f t="shared" si="5"/>
        <v>383091.85000000003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-41923.2</v>
      </c>
      <c r="C31" s="28">
        <f aca="true" t="shared" si="7" ref="C31:O31">+C32+C34+C47+C48+C49+C54-C55</f>
        <v>-43472</v>
      </c>
      <c r="D31" s="28">
        <f t="shared" si="7"/>
        <v>-25119.6</v>
      </c>
      <c r="E31" s="28">
        <f t="shared" si="7"/>
        <v>-7414</v>
      </c>
      <c r="F31" s="28">
        <f t="shared" si="7"/>
        <v>-23218.8</v>
      </c>
      <c r="G31" s="28">
        <f t="shared" si="7"/>
        <v>-40739.6</v>
      </c>
      <c r="H31" s="28">
        <f t="shared" si="7"/>
        <v>-6586.8</v>
      </c>
      <c r="I31" s="28">
        <f t="shared" si="7"/>
        <v>-58858.799999999996</v>
      </c>
      <c r="J31" s="28">
        <f t="shared" si="7"/>
        <v>-33404.8</v>
      </c>
      <c r="K31" s="28">
        <f t="shared" si="7"/>
        <v>-17749.6</v>
      </c>
      <c r="L31" s="28">
        <f t="shared" si="7"/>
        <v>-16038</v>
      </c>
      <c r="M31" s="28">
        <f t="shared" si="7"/>
        <v>-17710</v>
      </c>
      <c r="N31" s="28">
        <f t="shared" si="7"/>
        <v>-16214</v>
      </c>
      <c r="O31" s="28">
        <f t="shared" si="7"/>
        <v>-348449.2</v>
      </c>
    </row>
    <row r="32" spans="1:15" ht="18.75" customHeight="1">
      <c r="A32" s="26" t="s">
        <v>38</v>
      </c>
      <c r="B32" s="29">
        <f>+B33</f>
        <v>-40893.6</v>
      </c>
      <c r="C32" s="29">
        <f>+C33</f>
        <v>-42917.6</v>
      </c>
      <c r="D32" s="29">
        <f aca="true" t="shared" si="8" ref="D32:O32">+D33</f>
        <v>-25119.6</v>
      </c>
      <c r="E32" s="29">
        <f t="shared" si="8"/>
        <v>-7414</v>
      </c>
      <c r="F32" s="29">
        <f t="shared" si="8"/>
        <v>-23218.8</v>
      </c>
      <c r="G32" s="29">
        <f t="shared" si="8"/>
        <v>-40739.6</v>
      </c>
      <c r="H32" s="29">
        <f t="shared" si="8"/>
        <v>-6586.8</v>
      </c>
      <c r="I32" s="29">
        <f t="shared" si="8"/>
        <v>-55255.2</v>
      </c>
      <c r="J32" s="29">
        <f t="shared" si="8"/>
        <v>-33404.8</v>
      </c>
      <c r="K32" s="29">
        <f t="shared" si="8"/>
        <v>-17749.6</v>
      </c>
      <c r="L32" s="29">
        <f t="shared" si="8"/>
        <v>-16038</v>
      </c>
      <c r="M32" s="29">
        <f t="shared" si="8"/>
        <v>-17710</v>
      </c>
      <c r="N32" s="29">
        <f t="shared" si="8"/>
        <v>-16214</v>
      </c>
      <c r="O32" s="29">
        <f t="shared" si="8"/>
        <v>-343261.5999999999</v>
      </c>
    </row>
    <row r="33" spans="1:26" ht="18.75" customHeight="1">
      <c r="A33" s="27" t="s">
        <v>39</v>
      </c>
      <c r="B33" s="16">
        <f>ROUND((-B9)*$G$3,2)</f>
        <v>-40893.6</v>
      </c>
      <c r="C33" s="16">
        <f aca="true" t="shared" si="9" ref="C33:N33">ROUND((-C9)*$G$3,2)</f>
        <v>-42917.6</v>
      </c>
      <c r="D33" s="16">
        <f t="shared" si="9"/>
        <v>-25119.6</v>
      </c>
      <c r="E33" s="16">
        <f t="shared" si="9"/>
        <v>-7414</v>
      </c>
      <c r="F33" s="16">
        <f t="shared" si="9"/>
        <v>-23218.8</v>
      </c>
      <c r="G33" s="16">
        <f t="shared" si="9"/>
        <v>-40739.6</v>
      </c>
      <c r="H33" s="16">
        <f t="shared" si="9"/>
        <v>-6586.8</v>
      </c>
      <c r="I33" s="16">
        <f t="shared" si="9"/>
        <v>-55255.2</v>
      </c>
      <c r="J33" s="16">
        <f t="shared" si="9"/>
        <v>-33404.8</v>
      </c>
      <c r="K33" s="16">
        <f t="shared" si="9"/>
        <v>-17749.6</v>
      </c>
      <c r="L33" s="16">
        <f t="shared" si="9"/>
        <v>-16038</v>
      </c>
      <c r="M33" s="16">
        <f t="shared" si="9"/>
        <v>-17710</v>
      </c>
      <c r="N33" s="16">
        <f t="shared" si="9"/>
        <v>-16214</v>
      </c>
      <c r="O33" s="30">
        <f aca="true" t="shared" si="10" ref="O33:O55">SUM(B33:N33)</f>
        <v>-343261.5999999999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-1029.6</v>
      </c>
      <c r="C34" s="29">
        <f aca="true" t="shared" si="11" ref="C34:O34">SUM(C35:C45)</f>
        <v>-554.4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-3603.6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-5187.600000000093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-1029.6</v>
      </c>
      <c r="C36" s="31">
        <v>-554.4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-3603.6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-5187.6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1437749.4</v>
      </c>
      <c r="C53" s="34">
        <f aca="true" t="shared" si="13" ref="C53:N53">+C20+C31</f>
        <v>1047110.9500000002</v>
      </c>
      <c r="D53" s="34">
        <f t="shared" si="13"/>
        <v>938711.5000000001</v>
      </c>
      <c r="E53" s="34">
        <f t="shared" si="13"/>
        <v>284793.50999999995</v>
      </c>
      <c r="F53" s="34">
        <f t="shared" si="13"/>
        <v>1006289.77</v>
      </c>
      <c r="G53" s="34">
        <f t="shared" si="13"/>
        <v>1414646.8299999998</v>
      </c>
      <c r="H53" s="34">
        <f t="shared" si="13"/>
        <v>247767.37000000005</v>
      </c>
      <c r="I53" s="34">
        <f t="shared" si="13"/>
        <v>1092757.1800000002</v>
      </c>
      <c r="J53" s="34">
        <f t="shared" si="13"/>
        <v>921765.7999999998</v>
      </c>
      <c r="K53" s="34">
        <f t="shared" si="13"/>
        <v>1235528.14</v>
      </c>
      <c r="L53" s="34">
        <f t="shared" si="13"/>
        <v>1131750.54</v>
      </c>
      <c r="M53" s="34">
        <f t="shared" si="13"/>
        <v>646521.0699999998</v>
      </c>
      <c r="N53" s="34">
        <f t="shared" si="13"/>
        <v>321839.58</v>
      </c>
      <c r="O53" s="34">
        <f>SUM(B53:N53)</f>
        <v>11727231.639999999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1437749.3900000001</v>
      </c>
      <c r="C59" s="42">
        <f t="shared" si="14"/>
        <v>1047110.9400000001</v>
      </c>
      <c r="D59" s="42">
        <f t="shared" si="14"/>
        <v>938711.5</v>
      </c>
      <c r="E59" s="42">
        <f t="shared" si="14"/>
        <v>284793.51</v>
      </c>
      <c r="F59" s="42">
        <f t="shared" si="14"/>
        <v>1006289.77</v>
      </c>
      <c r="G59" s="42">
        <f t="shared" si="14"/>
        <v>1414646.83</v>
      </c>
      <c r="H59" s="42">
        <f t="shared" si="14"/>
        <v>247767.36</v>
      </c>
      <c r="I59" s="42">
        <f t="shared" si="14"/>
        <v>1092757.18</v>
      </c>
      <c r="J59" s="42">
        <f t="shared" si="14"/>
        <v>921765.79</v>
      </c>
      <c r="K59" s="42">
        <f t="shared" si="14"/>
        <v>1235528.15</v>
      </c>
      <c r="L59" s="42">
        <f t="shared" si="14"/>
        <v>1131750.54</v>
      </c>
      <c r="M59" s="42">
        <f t="shared" si="14"/>
        <v>646521.07</v>
      </c>
      <c r="N59" s="42">
        <f t="shared" si="14"/>
        <v>321839.59</v>
      </c>
      <c r="O59" s="34">
        <f t="shared" si="14"/>
        <v>11727231.62</v>
      </c>
      <c r="Q59"/>
    </row>
    <row r="60" spans="1:18" ht="18.75" customHeight="1">
      <c r="A60" s="26" t="s">
        <v>54</v>
      </c>
      <c r="B60" s="42">
        <v>1168928.27</v>
      </c>
      <c r="C60" s="42">
        <v>743127.04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1912055.31</v>
      </c>
      <c r="P60"/>
      <c r="Q60"/>
      <c r="R60" s="41"/>
    </row>
    <row r="61" spans="1:16" ht="18.75" customHeight="1">
      <c r="A61" s="26" t="s">
        <v>55</v>
      </c>
      <c r="B61" s="42">
        <v>268821.12</v>
      </c>
      <c r="C61" s="42">
        <v>303983.9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572805.02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938711.5</v>
      </c>
      <c r="E62" s="43">
        <v>0</v>
      </c>
      <c r="F62" s="43">
        <v>0</v>
      </c>
      <c r="G62" s="43">
        <v>0</v>
      </c>
      <c r="H62" s="42">
        <v>247767.36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1186478.8599999999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284793.51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284793.51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1006289.77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1006289.77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1414646.83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1414646.83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1092757.18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1092757.18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921765.79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921765.79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1235528.15</v>
      </c>
      <c r="L68" s="29">
        <v>1131750.54</v>
      </c>
      <c r="M68" s="43">
        <v>0</v>
      </c>
      <c r="N68" s="43">
        <v>0</v>
      </c>
      <c r="O68" s="34">
        <f t="shared" si="15"/>
        <v>2367278.69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646521.07</v>
      </c>
      <c r="N69" s="43">
        <v>0</v>
      </c>
      <c r="O69" s="34">
        <f t="shared" si="15"/>
        <v>646521.07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321839.59</v>
      </c>
      <c r="O70" s="46">
        <f t="shared" si="15"/>
        <v>321839.59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2023-06-21T18:58:43Z</dcterms:modified>
  <cp:category/>
  <cp:version/>
  <cp:contentType/>
  <cp:contentStatus/>
</cp:coreProperties>
</file>