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<sst xmlns="http://schemas.openxmlformats.org/spreadsheetml/2006/main" count="88" uniqueCount="85">
  <si>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</si>
  <si>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</si>
  <si>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</si>
  <si>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</si>
  <si>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</si>
  <si>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</si>
  <si>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</si>
  <si>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</si>
  <si>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</si>
  <si>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</si>
  <si>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</si>
  <si>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</si>
  <si>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</si>
  <si>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</si>
  <si>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</si>
  <si>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</si>
  <si>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</si>
  <si>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</si>
  <si>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</si>
  <si>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</si>
  <si>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</si>
  <si>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</si>
  <si>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</si>
  <si>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</si>
  <si>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</si>
  <si>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</si>
  <si>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</si>
  <si>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</si>
  <si>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</si>
  <si>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</si>
  <si>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</si>
  <si>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</si>
  <si>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</si>
  <si>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</si>
  <si>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</si>
  <si>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</si>
  <si>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</si>
  <si>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</si>
  <si>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</si>
  <si>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</si>
  <si>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</si>
  <si>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</si>
  <si>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</si>
  <si>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</si>
  <si>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</si>
  <si>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</si>
  <si>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</si>
  <si>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</si>
  <si>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</si>
  <si>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</si>
  <si>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</si>
  <si>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</si>
  <si>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</si>
  <si>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</si>
  <si>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</si>
  <si>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</si>
  <si>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</si>
  <si>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</si>
  <si>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</si>
  <si>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</si>
  <si>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</si>
  <si>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</si>
  <si>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</si>
  <si>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</si>
  <si>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</si>
  <si>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</si>
  <si>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</si>
  <si>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</si>
  <si>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</si>
  <si>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</si>
  <si>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</si>
  <si>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</si>
  <si>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</si>
  <si>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</si>
  <si>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</si>
  <si>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</si>
  <si>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</si>
  <si>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</si>
  <si>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</si>
  <si>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</si>
  <si>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</si>
  <si>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</si>
  <si>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</si>
  <si>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</si>
  <si>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09/06/23 - VENCIMENTO 16/06/23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</si>
</sst>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338139</v>
      </c>
      <c r="C7" s="9">
        <f t="shared" si="0"/>
        <v>230092</v>
      </c>
      <c r="D7" s="9">
        <f t="shared" si="0"/>
        <v>214005</v>
      </c>
      <c r="E7" s="9">
        <f t="shared" si="0"/>
        <v>56280</v>
      </c>
      <c r="F7" s="9">
        <f t="shared" si="0"/>
        <v>196200</v>
      </c>
      <c r="G7" s="9">
        <f t="shared" si="0"/>
        <v>305137</v>
      </c>
      <c r="H7" s="9">
        <f t="shared" si="0"/>
        <v>35414</v>
      </c>
      <c r="I7" s="9">
        <f t="shared" si="0"/>
        <v>220531</v>
      </c>
      <c r="J7" s="9">
        <f t="shared" si="0"/>
        <v>187827</v>
      </c>
      <c r="K7" s="9">
        <f t="shared" si="0"/>
        <v>288898</v>
      </c>
      <c r="L7" s="9">
        <f t="shared" si="0"/>
        <v>225682</v>
      </c>
      <c r="M7" s="9">
        <f t="shared" si="0"/>
        <v>103901</v>
      </c>
      <c r="N7" s="9">
        <f t="shared" si="0"/>
        <v>69000</v>
      </c>
      <c r="O7" s="9">
        <f t="shared" si="0"/>
        <v>2471106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11475</v>
      </c>
      <c r="C8" s="11">
        <f t="shared" si="1"/>
        <v>11280</v>
      </c>
      <c r="D8" s="11">
        <f t="shared" si="1"/>
        <v>6616</v>
      </c>
      <c r="E8" s="11">
        <f t="shared" si="1"/>
        <v>1892</v>
      </c>
      <c r="F8" s="11">
        <f t="shared" si="1"/>
        <v>6329</v>
      </c>
      <c r="G8" s="11">
        <f t="shared" si="1"/>
        <v>10169</v>
      </c>
      <c r="H8" s="11">
        <f t="shared" si="1"/>
        <v>1624</v>
      </c>
      <c r="I8" s="11">
        <f t="shared" si="1"/>
        <v>11891</v>
      </c>
      <c r="J8" s="11">
        <f t="shared" si="1"/>
        <v>8593</v>
      </c>
      <c r="K8" s="11">
        <f t="shared" si="1"/>
        <v>5201</v>
      </c>
      <c r="L8" s="11">
        <f t="shared" si="1"/>
        <v>4670</v>
      </c>
      <c r="M8" s="11">
        <f t="shared" si="1"/>
        <v>4103</v>
      </c>
      <c r="N8" s="11">
        <f t="shared" si="1"/>
        <v>3621</v>
      </c>
      <c r="O8" s="11">
        <f t="shared" si="1"/>
        <v>87464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11475</v>
      </c>
      <c r="C9" s="11">
        <v>11280</v>
      </c>
      <c r="D9" s="11">
        <v>6616</v>
      </c>
      <c r="E9" s="11">
        <v>1892</v>
      </c>
      <c r="F9" s="11">
        <v>6329</v>
      </c>
      <c r="G9" s="11">
        <v>10169</v>
      </c>
      <c r="H9" s="11">
        <v>1624</v>
      </c>
      <c r="I9" s="11">
        <v>11891</v>
      </c>
      <c r="J9" s="11">
        <v>8593</v>
      </c>
      <c r="K9" s="11">
        <v>5201</v>
      </c>
      <c r="L9" s="11">
        <v>4670</v>
      </c>
      <c r="M9" s="11">
        <v>4103</v>
      </c>
      <c r="N9" s="11">
        <v>3617</v>
      </c>
      <c r="O9" s="11">
        <f>SUM(B9:N9)</f>
        <v>87460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4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326664</v>
      </c>
      <c r="C11" s="13">
        <v>218812</v>
      </c>
      <c r="D11" s="13">
        <v>207389</v>
      </c>
      <c r="E11" s="13">
        <v>54388</v>
      </c>
      <c r="F11" s="13">
        <v>189871</v>
      </c>
      <c r="G11" s="13">
        <v>294968</v>
      </c>
      <c r="H11" s="13">
        <v>33790</v>
      </c>
      <c r="I11" s="13">
        <v>208640</v>
      </c>
      <c r="J11" s="13">
        <v>179234</v>
      </c>
      <c r="K11" s="13">
        <v>283697</v>
      </c>
      <c r="L11" s="13">
        <v>221012</v>
      </c>
      <c r="M11" s="13">
        <v>99798</v>
      </c>
      <c r="N11" s="13">
        <v>65379</v>
      </c>
      <c r="O11" s="11">
        <f>SUM(B11:N11)</f>
        <v>2383642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27561</v>
      </c>
      <c r="C12" s="13">
        <v>23589</v>
      </c>
      <c r="D12" s="13">
        <v>18357</v>
      </c>
      <c r="E12" s="13">
        <v>6945</v>
      </c>
      <c r="F12" s="13">
        <v>20536</v>
      </c>
      <c r="G12" s="13">
        <v>33212</v>
      </c>
      <c r="H12" s="13">
        <v>4073</v>
      </c>
      <c r="I12" s="13">
        <v>22973</v>
      </c>
      <c r="J12" s="13">
        <v>18373</v>
      </c>
      <c r="K12" s="13">
        <v>22058</v>
      </c>
      <c r="L12" s="13">
        <v>17362</v>
      </c>
      <c r="M12" s="13">
        <v>5761</v>
      </c>
      <c r="N12" s="13">
        <v>3186</v>
      </c>
      <c r="O12" s="11">
        <f>SUM(B12:N12)</f>
        <v>223986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299103</v>
      </c>
      <c r="C13" s="15">
        <f t="shared" si="2"/>
        <v>195223</v>
      </c>
      <c r="D13" s="15">
        <f t="shared" si="2"/>
        <v>189032</v>
      </c>
      <c r="E13" s="15">
        <f t="shared" si="2"/>
        <v>47443</v>
      </c>
      <c r="F13" s="15">
        <f t="shared" si="2"/>
        <v>169335</v>
      </c>
      <c r="G13" s="15">
        <f t="shared" si="2"/>
        <v>261756</v>
      </c>
      <c r="H13" s="15">
        <f t="shared" si="2"/>
        <v>29717</v>
      </c>
      <c r="I13" s="15">
        <f t="shared" si="2"/>
        <v>185667</v>
      </c>
      <c r="J13" s="15">
        <f t="shared" si="2"/>
        <v>160861</v>
      </c>
      <c r="K13" s="15">
        <f t="shared" si="2"/>
        <v>261639</v>
      </c>
      <c r="L13" s="15">
        <f t="shared" si="2"/>
        <v>203650</v>
      </c>
      <c r="M13" s="15">
        <f t="shared" si="2"/>
        <v>94037</v>
      </c>
      <c r="N13" s="15">
        <f t="shared" si="2"/>
        <v>62193</v>
      </c>
      <c r="O13" s="11">
        <f>SUM(B13:N13)</f>
        <v>2159656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1.342729777407016</v>
      </c>
      <c r="C18" s="19">
        <v>1.442068824987006</v>
      </c>
      <c r="D18" s="19">
        <v>1.543537531378426</v>
      </c>
      <c r="E18" s="19">
        <v>0.997524660655624</v>
      </c>
      <c r="F18" s="19">
        <v>1.547285253506895</v>
      </c>
      <c r="G18" s="19">
        <v>1.700539499187137</v>
      </c>
      <c r="H18" s="19">
        <v>1.969921835957678</v>
      </c>
      <c r="I18" s="19">
        <v>1.549647865722311</v>
      </c>
      <c r="J18" s="19">
        <v>1.580856918544683</v>
      </c>
      <c r="K18" s="19">
        <v>1.370050038445723</v>
      </c>
      <c r="L18" s="19">
        <v>1.439645797536688</v>
      </c>
      <c r="M18" s="19">
        <v>1.509092463837503</v>
      </c>
      <c r="N18" s="19">
        <v>1.305958982130045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1451165.4300000002</v>
      </c>
      <c r="C20" s="24">
        <f t="shared" si="3"/>
        <v>1070621.75</v>
      </c>
      <c r="D20" s="24">
        <f t="shared" si="3"/>
        <v>932508.9000000001</v>
      </c>
      <c r="E20" s="24">
        <f t="shared" si="3"/>
        <v>275551.85</v>
      </c>
      <c r="F20" s="24">
        <f t="shared" si="3"/>
        <v>994955.7799999999</v>
      </c>
      <c r="G20" s="24">
        <f t="shared" si="3"/>
        <v>1412741.6399999997</v>
      </c>
      <c r="H20" s="24">
        <f t="shared" si="3"/>
        <v>249836.79</v>
      </c>
      <c r="I20" s="24">
        <f t="shared" si="3"/>
        <v>1108574.08</v>
      </c>
      <c r="J20" s="24">
        <f t="shared" si="3"/>
        <v>952114.0499999999</v>
      </c>
      <c r="K20" s="24">
        <f t="shared" si="3"/>
        <v>1223256.58</v>
      </c>
      <c r="L20" s="24">
        <f t="shared" si="3"/>
        <v>1147752.2699999998</v>
      </c>
      <c r="M20" s="24">
        <f t="shared" si="3"/>
        <v>637661.8499999999</v>
      </c>
      <c r="N20" s="24">
        <f t="shared" si="3"/>
        <v>329828.93000000005</v>
      </c>
      <c r="O20" s="24">
        <f>O21+O22+O23+O24+O25+O26+O27+O28+O29</f>
        <v>11786569.9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979588.68</v>
      </c>
      <c r="C21" s="28">
        <f aca="true" t="shared" si="4" ref="C21:N21">ROUND((C15+C16)*C7,2)</f>
        <v>688619.34</v>
      </c>
      <c r="D21" s="28">
        <f t="shared" si="4"/>
        <v>561698.92</v>
      </c>
      <c r="E21" s="28">
        <f t="shared" si="4"/>
        <v>252359.52</v>
      </c>
      <c r="F21" s="28">
        <f t="shared" si="4"/>
        <v>596899.26</v>
      </c>
      <c r="G21" s="28">
        <f t="shared" si="4"/>
        <v>763818.94</v>
      </c>
      <c r="H21" s="28">
        <f t="shared" si="4"/>
        <v>119019.37</v>
      </c>
      <c r="I21" s="28">
        <f t="shared" si="4"/>
        <v>655351.97</v>
      </c>
      <c r="J21" s="28">
        <f t="shared" si="4"/>
        <v>561414.9</v>
      </c>
      <c r="K21" s="28">
        <f t="shared" si="4"/>
        <v>816223.52</v>
      </c>
      <c r="L21" s="28">
        <f t="shared" si="4"/>
        <v>726018.99</v>
      </c>
      <c r="M21" s="28">
        <f t="shared" si="4"/>
        <v>385701.29</v>
      </c>
      <c r="N21" s="28">
        <f t="shared" si="4"/>
        <v>231363.9</v>
      </c>
      <c r="O21" s="28">
        <f aca="true" t="shared" si="5" ref="O21:O29">SUM(B21:N21)</f>
        <v>7338078.600000001</v>
      </c>
    </row>
    <row r="22" spans="1:23" ht="18.75" customHeight="1">
      <c r="A22" s="26" t="s">
        <v>33</v>
      </c>
      <c r="B22" s="28">
        <f>IF(B18&lt;&gt;0,ROUND((B18-1)*B21,2),0)</f>
        <v>335734.21</v>
      </c>
      <c r="C22" s="28">
        <f aca="true" t="shared" si="6" ref="C22:N22">IF(C18&lt;&gt;0,ROUND((C18-1)*C21,2),0)</f>
        <v>304417.14</v>
      </c>
      <c r="D22" s="28">
        <f t="shared" si="6"/>
        <v>305304.44</v>
      </c>
      <c r="E22" s="28">
        <f t="shared" si="6"/>
        <v>-624.68</v>
      </c>
      <c r="F22" s="28">
        <f t="shared" si="6"/>
        <v>326674.16</v>
      </c>
      <c r="G22" s="28">
        <f t="shared" si="6"/>
        <v>535085.34</v>
      </c>
      <c r="H22" s="28">
        <f t="shared" si="6"/>
        <v>115439.49</v>
      </c>
      <c r="I22" s="28">
        <f t="shared" si="6"/>
        <v>360212.81</v>
      </c>
      <c r="J22" s="28">
        <f t="shared" si="6"/>
        <v>326101.73</v>
      </c>
      <c r="K22" s="28">
        <f t="shared" si="6"/>
        <v>302043.54</v>
      </c>
      <c r="L22" s="28">
        <f t="shared" si="6"/>
        <v>319191.2</v>
      </c>
      <c r="M22" s="28">
        <f t="shared" si="6"/>
        <v>196357.62</v>
      </c>
      <c r="N22" s="28">
        <f t="shared" si="6"/>
        <v>70787.86</v>
      </c>
      <c r="O22" s="28">
        <f t="shared" si="5"/>
        <v>3496724.86</v>
      </c>
      <c r="W22" s="51"/>
    </row>
    <row r="23" spans="1:15" ht="18.75" customHeight="1">
      <c r="A23" s="26" t="s">
        <v>34</v>
      </c>
      <c r="B23" s="28">
        <v>70516.87</v>
      </c>
      <c r="C23" s="28">
        <v>48489.9</v>
      </c>
      <c r="D23" s="28">
        <v>32418.76</v>
      </c>
      <c r="E23" s="28">
        <v>12861.3</v>
      </c>
      <c r="F23" s="28">
        <v>42585.69</v>
      </c>
      <c r="G23" s="28">
        <v>68649.42</v>
      </c>
      <c r="H23" s="28">
        <v>6996.73</v>
      </c>
      <c r="I23" s="28">
        <v>46797.34</v>
      </c>
      <c r="J23" s="28">
        <v>40639.37</v>
      </c>
      <c r="K23" s="28">
        <v>60826.11</v>
      </c>
      <c r="L23" s="28">
        <v>58657.46</v>
      </c>
      <c r="M23" s="28">
        <v>24208.65</v>
      </c>
      <c r="N23" s="28">
        <v>16945.62</v>
      </c>
      <c r="O23" s="28">
        <f t="shared" si="5"/>
        <v>530593.2200000001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1125.28</v>
      </c>
      <c r="C26" s="28">
        <v>848</v>
      </c>
      <c r="D26" s="28">
        <v>729.55</v>
      </c>
      <c r="E26" s="28">
        <v>215.36</v>
      </c>
      <c r="F26" s="28">
        <v>783.39</v>
      </c>
      <c r="G26" s="28">
        <v>1109.13</v>
      </c>
      <c r="H26" s="28">
        <v>196.52</v>
      </c>
      <c r="I26" s="28">
        <v>864.15</v>
      </c>
      <c r="J26" s="28">
        <v>748.39</v>
      </c>
      <c r="K26" s="28">
        <v>955.68</v>
      </c>
      <c r="L26" s="28">
        <v>896.45</v>
      </c>
      <c r="M26" s="28">
        <v>492.65</v>
      </c>
      <c r="N26" s="28">
        <v>255.71</v>
      </c>
      <c r="O26" s="28">
        <f t="shared" si="5"/>
        <v>9220.26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653.62</v>
      </c>
      <c r="K27" s="28">
        <v>839.64</v>
      </c>
      <c r="L27" s="28">
        <v>745.25</v>
      </c>
      <c r="M27" s="28">
        <v>421.82</v>
      </c>
      <c r="N27" s="28">
        <v>221.02</v>
      </c>
      <c r="O27" s="28">
        <f t="shared" si="5"/>
        <v>7809.860000000001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-50490</v>
      </c>
      <c r="C31" s="28">
        <f aca="true" t="shared" si="7" ref="C31:O31">+C32+C34+C47+C48+C49+C54-C55</f>
        <v>-49830</v>
      </c>
      <c r="D31" s="28">
        <f t="shared" si="7"/>
        <v>-29110.4</v>
      </c>
      <c r="E31" s="28">
        <f t="shared" si="7"/>
        <v>-8324.8</v>
      </c>
      <c r="F31" s="28">
        <f t="shared" si="7"/>
        <v>-42019.35</v>
      </c>
      <c r="G31" s="28">
        <f t="shared" si="7"/>
        <v>-45733.6</v>
      </c>
      <c r="H31" s="28">
        <f t="shared" si="7"/>
        <v>-7145.6</v>
      </c>
      <c r="I31" s="28">
        <f t="shared" si="7"/>
        <v>-52320.4</v>
      </c>
      <c r="J31" s="28">
        <f t="shared" si="7"/>
        <v>-37809.2</v>
      </c>
      <c r="K31" s="28">
        <f t="shared" si="7"/>
        <v>346115.6</v>
      </c>
      <c r="L31" s="28">
        <f t="shared" si="7"/>
        <v>303452</v>
      </c>
      <c r="M31" s="28">
        <f t="shared" si="7"/>
        <v>-18053.2</v>
      </c>
      <c r="N31" s="28">
        <f t="shared" si="7"/>
        <v>-16706.8</v>
      </c>
      <c r="O31" s="28">
        <f t="shared" si="7"/>
        <v>292024.24999999994</v>
      </c>
    </row>
    <row r="32" spans="1:15" ht="18.75" customHeight="1">
      <c r="A32" s="26" t="s">
        <v>38</v>
      </c>
      <c r="B32" s="29">
        <f>+B33</f>
        <v>-50490</v>
      </c>
      <c r="C32" s="29">
        <f>+C33</f>
        <v>-49632</v>
      </c>
      <c r="D32" s="29">
        <f aca="true" t="shared" si="8" ref="D32:O32">+D33</f>
        <v>-29110.4</v>
      </c>
      <c r="E32" s="29">
        <f t="shared" si="8"/>
        <v>-8324.8</v>
      </c>
      <c r="F32" s="29">
        <f t="shared" si="8"/>
        <v>-27847.6</v>
      </c>
      <c r="G32" s="29">
        <f t="shared" si="8"/>
        <v>-44743.6</v>
      </c>
      <c r="H32" s="29">
        <f t="shared" si="8"/>
        <v>-7145.6</v>
      </c>
      <c r="I32" s="29">
        <f t="shared" si="8"/>
        <v>-52320.4</v>
      </c>
      <c r="J32" s="29">
        <f t="shared" si="8"/>
        <v>-37809.2</v>
      </c>
      <c r="K32" s="29">
        <f t="shared" si="8"/>
        <v>-22884.4</v>
      </c>
      <c r="L32" s="29">
        <f t="shared" si="8"/>
        <v>-20548</v>
      </c>
      <c r="M32" s="29">
        <f t="shared" si="8"/>
        <v>-18053.2</v>
      </c>
      <c r="N32" s="29">
        <f t="shared" si="8"/>
        <v>-15914.8</v>
      </c>
      <c r="O32" s="29">
        <f t="shared" si="8"/>
        <v>-384824.00000000006</v>
      </c>
    </row>
    <row r="33" spans="1:26" ht="18.75" customHeight="1">
      <c r="A33" s="27" t="s">
        <v>39</v>
      </c>
      <c r="B33" s="16">
        <f>ROUND((-B9)*$G$3,2)</f>
        <v>-50490</v>
      </c>
      <c r="C33" s="16">
        <f aca="true" t="shared" si="9" ref="C33:N33">ROUND((-C9)*$G$3,2)</f>
        <v>-49632</v>
      </c>
      <c r="D33" s="16">
        <f t="shared" si="9"/>
        <v>-29110.4</v>
      </c>
      <c r="E33" s="16">
        <f t="shared" si="9"/>
        <v>-8324.8</v>
      </c>
      <c r="F33" s="16">
        <f t="shared" si="9"/>
        <v>-27847.6</v>
      </c>
      <c r="G33" s="16">
        <f t="shared" si="9"/>
        <v>-44743.6</v>
      </c>
      <c r="H33" s="16">
        <f t="shared" si="9"/>
        <v>-7145.6</v>
      </c>
      <c r="I33" s="16">
        <f t="shared" si="9"/>
        <v>-52320.4</v>
      </c>
      <c r="J33" s="16">
        <f t="shared" si="9"/>
        <v>-37809.2</v>
      </c>
      <c r="K33" s="16">
        <f t="shared" si="9"/>
        <v>-22884.4</v>
      </c>
      <c r="L33" s="16">
        <f t="shared" si="9"/>
        <v>-20548</v>
      </c>
      <c r="M33" s="16">
        <f t="shared" si="9"/>
        <v>-18053.2</v>
      </c>
      <c r="N33" s="16">
        <f t="shared" si="9"/>
        <v>-15914.8</v>
      </c>
      <c r="O33" s="30">
        <f aca="true" t="shared" si="10" ref="O33:O55">SUM(B33:N33)</f>
        <v>-384824.00000000006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-198</v>
      </c>
      <c r="D34" s="29">
        <f t="shared" si="11"/>
        <v>0</v>
      </c>
      <c r="E34" s="29">
        <f t="shared" si="11"/>
        <v>0</v>
      </c>
      <c r="F34" s="29">
        <f t="shared" si="11"/>
        <v>-14171.75</v>
      </c>
      <c r="G34" s="29">
        <f t="shared" si="11"/>
        <v>-990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369000</v>
      </c>
      <c r="L34" s="29">
        <f t="shared" si="11"/>
        <v>324000</v>
      </c>
      <c r="M34" s="29">
        <f t="shared" si="11"/>
        <v>0</v>
      </c>
      <c r="N34" s="29">
        <f t="shared" si="11"/>
        <v>-792</v>
      </c>
      <c r="O34" s="29">
        <f t="shared" si="11"/>
        <v>676848.25</v>
      </c>
    </row>
    <row r="35" spans="1:26" ht="18.75" customHeight="1">
      <c r="A35" s="27" t="s">
        <v>41</v>
      </c>
      <c r="B35" s="31">
        <v>0</v>
      </c>
      <c r="C35" s="31">
        <v>-198</v>
      </c>
      <c r="D35" s="31">
        <v>0</v>
      </c>
      <c r="E35" s="31">
        <v>0</v>
      </c>
      <c r="F35" s="31">
        <v>-14171.75</v>
      </c>
      <c r="G35" s="31">
        <v>-990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-792</v>
      </c>
      <c r="O35" s="31">
        <f t="shared" si="10"/>
        <v>-16151.75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1400675.4300000002</v>
      </c>
      <c r="C53" s="34">
        <f aca="true" t="shared" si="13" ref="C53:N53">+C20+C31</f>
        <v>1020791.75</v>
      </c>
      <c r="D53" s="34">
        <f t="shared" si="13"/>
        <v>903398.5000000001</v>
      </c>
      <c r="E53" s="34">
        <f t="shared" si="13"/>
        <v>267227.05</v>
      </c>
      <c r="F53" s="34">
        <f t="shared" si="13"/>
        <v>952936.4299999999</v>
      </c>
      <c r="G53" s="34">
        <f t="shared" si="13"/>
        <v>1367008.0399999996</v>
      </c>
      <c r="H53" s="34">
        <f t="shared" si="13"/>
        <v>242691.19</v>
      </c>
      <c r="I53" s="34">
        <f t="shared" si="13"/>
        <v>1056253.6800000002</v>
      </c>
      <c r="J53" s="34">
        <f t="shared" si="13"/>
        <v>914304.85</v>
      </c>
      <c r="K53" s="34">
        <f t="shared" si="13"/>
        <v>1569372.1800000002</v>
      </c>
      <c r="L53" s="34">
        <f t="shared" si="13"/>
        <v>1451204.2699999998</v>
      </c>
      <c r="M53" s="34">
        <f t="shared" si="13"/>
        <v>619608.6499999999</v>
      </c>
      <c r="N53" s="34">
        <f t="shared" si="13"/>
        <v>313122.13000000006</v>
      </c>
      <c r="O53" s="34">
        <f>SUM(B53:N53)</f>
        <v>12078594.15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1400675.44</v>
      </c>
      <c r="C59" s="42">
        <f t="shared" si="14"/>
        <v>1020791.74</v>
      </c>
      <c r="D59" s="42">
        <f t="shared" si="14"/>
        <v>903398.51</v>
      </c>
      <c r="E59" s="42">
        <f t="shared" si="14"/>
        <v>267227.05</v>
      </c>
      <c r="F59" s="42">
        <f t="shared" si="14"/>
        <v>952936.43</v>
      </c>
      <c r="G59" s="42">
        <f t="shared" si="14"/>
        <v>1367008.03</v>
      </c>
      <c r="H59" s="42">
        <f t="shared" si="14"/>
        <v>242691.19</v>
      </c>
      <c r="I59" s="42">
        <f t="shared" si="14"/>
        <v>1056253.68</v>
      </c>
      <c r="J59" s="42">
        <f t="shared" si="14"/>
        <v>914304.85</v>
      </c>
      <c r="K59" s="42">
        <f t="shared" si="14"/>
        <v>1569372.18</v>
      </c>
      <c r="L59" s="42">
        <f t="shared" si="14"/>
        <v>1451204.28</v>
      </c>
      <c r="M59" s="42">
        <f t="shared" si="14"/>
        <v>619608.65</v>
      </c>
      <c r="N59" s="42">
        <f t="shared" si="14"/>
        <v>313122.13</v>
      </c>
      <c r="O59" s="34">
        <f t="shared" si="14"/>
        <v>12078594.16</v>
      </c>
      <c r="Q59"/>
    </row>
    <row r="60" spans="1:18" ht="18.75" customHeight="1">
      <c r="A60" s="26" t="s">
        <v>54</v>
      </c>
      <c r="B60" s="42">
        <v>1139083.74</v>
      </c>
      <c r="C60" s="42">
        <v>724624.64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1863708.38</v>
      </c>
      <c r="P60"/>
      <c r="Q60"/>
      <c r="R60" s="41"/>
    </row>
    <row r="61" spans="1:16" ht="18.75" customHeight="1">
      <c r="A61" s="26" t="s">
        <v>55</v>
      </c>
      <c r="B61" s="42">
        <v>261591.7</v>
      </c>
      <c r="C61" s="42">
        <v>296167.1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557758.8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903398.51</v>
      </c>
      <c r="E62" s="43">
        <v>0</v>
      </c>
      <c r="F62" s="43">
        <v>0</v>
      </c>
      <c r="G62" s="43">
        <v>0</v>
      </c>
      <c r="H62" s="42">
        <v>242691.19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1146089.7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267227.05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267227.05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952936.43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952936.43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1367008.03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1367008.03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1056253.68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1056253.68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914304.85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914304.85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1569372.18</v>
      </c>
      <c r="L68" s="29">
        <v>1451204.28</v>
      </c>
      <c r="M68" s="43">
        <v>0</v>
      </c>
      <c r="N68" s="43">
        <v>0</v>
      </c>
      <c r="O68" s="34">
        <f t="shared" si="15"/>
        <v>3020576.46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619608.65</v>
      </c>
      <c r="N69" s="43">
        <v>0</v>
      </c>
      <c r="O69" s="34">
        <f t="shared" si="15"/>
        <v>619608.65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313122.13</v>
      </c>
      <c r="O70" s="46">
        <f t="shared" si="15"/>
        <v>313122.13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2023-06-15T19:46:36Z</dcterms:modified>
  <cp:category/>
  <cp:version/>
  <cp:contentType/>
  <cp:contentStatus/>
</cp:coreProperties>
</file>