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'detalhamento'!$A$1:$L$75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<sst xmlns="http://schemas.openxmlformats.org/spreadsheetml/2006/main" count="87" uniqueCount="86">
  <si>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</si>
  <si>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</si>
  <si>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</si>
  <si>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</si>
  <si>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</si>
  <si>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</si>
  <si>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</si>
  <si>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</si>
  <si>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</si>
  <si>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</si>
  <si>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</si>
  <si>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</si>
  <si>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</si>
  <si>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</si>
  <si>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</si>
  <si>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</si>
  <si>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</si>
  <si>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</si>
  <si>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</si>
  <si>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</si>
  <si>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</si>
  <si>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</si>
  <si>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</si>
  <si>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</si>
  <si>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</si>
  <si>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</si>
  <si>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</si>
  <si>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</si>
  <si>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</si>
  <si>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</si>
  <si>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</si>
  <si>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</si>
  <si>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</si>
  <si>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</si>
  <si>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</si>
  <si>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</si>
  <si>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</si>
  <si>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</si>
  <si>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</si>
  <si>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</si>
  <si>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</si>
  <si>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</si>
  <si>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</si>
  <si>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</si>
  <si>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</si>
  <si>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</si>
  <si>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</si>
  <si>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</si>
  <si>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</si>
  <si>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</si>
  <si>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</si>
  <si>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</si>
  <si>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</si>
  <si>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</si>
  <si>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</si>
  <si>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</si>
  <si>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</si>
  <si>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</si>
  <si>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</si>
  <si>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</si>
  <si>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</si>
  <si>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</si>
  <si>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</si>
  <si>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</si>
  <si>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</si>
  <si>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</si>
  <si>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 Remuneração Bruta do Operador (4.1 + 4.2 + 4.3 + 4.4 + 4.5 + 4.6 + 4.7)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</si>
  <si>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</si>
  <si>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</si>
  <si>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</si>
  <si>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</si>
  <si>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</si>
  <si>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</si>
  <si>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</si>
  <si>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</si>
  <si>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</si>
  <si>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</si>
  <si>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</si>
  <si>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</si>
  <si>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</si>
  <si>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</si>
  <si>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</si>
  <si>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1.2.1. Idosos acima de 65 anos</t>
  </si>
  <si>
    <t>OPERAÇÃO 30/06/23 - VENCIMENTO 07/07/23</t>
  </si>
  <si>
    <t>5.3. Revisão de Remuneração pelo Transporte Coletivo ¹</t>
  </si>
  <si>
    <t>¹ Energia para tração mai e jun.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</si>
</sst>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56</v>
      </c>
      <c r="D5" s="6" t="s">
        <v>5</v>
      </c>
      <c r="E5" s="7" t="s">
        <v>57</v>
      </c>
      <c r="F5" s="7" t="s">
        <v>58</v>
      </c>
      <c r="G5" s="7" t="s">
        <v>59</v>
      </c>
      <c r="H5" s="7" t="s">
        <v>60</v>
      </c>
      <c r="I5" s="6" t="s">
        <v>6</v>
      </c>
      <c r="J5" s="6" t="s">
        <v>61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81594</v>
      </c>
      <c r="C7" s="10">
        <f aca="true" t="shared" si="0" ref="C7:K7">C8+C11</f>
        <v>99313</v>
      </c>
      <c r="D7" s="10">
        <f t="shared" si="0"/>
        <v>300153</v>
      </c>
      <c r="E7" s="10">
        <f t="shared" si="0"/>
        <v>240162</v>
      </c>
      <c r="F7" s="10">
        <f t="shared" si="0"/>
        <v>246505</v>
      </c>
      <c r="G7" s="10">
        <f t="shared" si="0"/>
        <v>135893</v>
      </c>
      <c r="H7" s="10">
        <f t="shared" si="0"/>
        <v>81150</v>
      </c>
      <c r="I7" s="10">
        <f t="shared" si="0"/>
        <v>113919</v>
      </c>
      <c r="J7" s="10">
        <f t="shared" si="0"/>
        <v>113152</v>
      </c>
      <c r="K7" s="10">
        <f t="shared" si="0"/>
        <v>206394</v>
      </c>
      <c r="L7" s="10">
        <f aca="true" t="shared" si="1" ref="L7:L13">SUM(B7:K7)</f>
        <v>1618235</v>
      </c>
      <c r="M7" s="11"/>
    </row>
    <row r="8" spans="1:13" ht="17.25" customHeight="1">
      <c r="A8" s="12" t="s">
        <v>81</v>
      </c>
      <c r="B8" s="13">
        <f>B9+B10</f>
        <v>4858</v>
      </c>
      <c r="C8" s="13">
        <f aca="true" t="shared" si="2" ref="C8:K8">C9+C10</f>
        <v>5308</v>
      </c>
      <c r="D8" s="13">
        <f t="shared" si="2"/>
        <v>17099</v>
      </c>
      <c r="E8" s="13">
        <f t="shared" si="2"/>
        <v>11915</v>
      </c>
      <c r="F8" s="13">
        <f t="shared" si="2"/>
        <v>11105</v>
      </c>
      <c r="G8" s="13">
        <f t="shared" si="2"/>
        <v>8231</v>
      </c>
      <c r="H8" s="13">
        <f t="shared" si="2"/>
        <v>4310</v>
      </c>
      <c r="I8" s="13">
        <f t="shared" si="2"/>
        <v>4580</v>
      </c>
      <c r="J8" s="13">
        <f t="shared" si="2"/>
        <v>6183</v>
      </c>
      <c r="K8" s="13">
        <f t="shared" si="2"/>
        <v>10220</v>
      </c>
      <c r="L8" s="13">
        <f t="shared" si="1"/>
        <v>83809</v>
      </c>
      <c r="M8"/>
    </row>
    <row r="9" spans="1:13" ht="17.25" customHeight="1">
      <c r="A9" s="14" t="s">
        <v>18</v>
      </c>
      <c r="B9" s="15">
        <v>4858</v>
      </c>
      <c r="C9" s="15">
        <v>5308</v>
      </c>
      <c r="D9" s="15">
        <v>17099</v>
      </c>
      <c r="E9" s="15">
        <v>11915</v>
      </c>
      <c r="F9" s="15">
        <v>11105</v>
      </c>
      <c r="G9" s="15">
        <v>8231</v>
      </c>
      <c r="H9" s="15">
        <v>4256</v>
      </c>
      <c r="I9" s="15">
        <v>4580</v>
      </c>
      <c r="J9" s="15">
        <v>6183</v>
      </c>
      <c r="K9" s="15">
        <v>10220</v>
      </c>
      <c r="L9" s="13">
        <f t="shared" si="1"/>
        <v>83755</v>
      </c>
      <c r="M9"/>
    </row>
    <row r="10" spans="1:13" ht="17.25" customHeight="1">
      <c r="A10" s="14" t="s">
        <v>19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54</v>
      </c>
      <c r="I10" s="15">
        <v>0</v>
      </c>
      <c r="J10" s="15">
        <v>0</v>
      </c>
      <c r="K10" s="15">
        <v>0</v>
      </c>
      <c r="L10" s="13">
        <f t="shared" si="1"/>
        <v>54</v>
      </c>
      <c r="M10"/>
    </row>
    <row r="11" spans="1:13" ht="17.25" customHeight="1">
      <c r="A11" s="12" t="s">
        <v>70</v>
      </c>
      <c r="B11" s="15">
        <v>76736</v>
      </c>
      <c r="C11" s="15">
        <v>94005</v>
      </c>
      <c r="D11" s="15">
        <v>283054</v>
      </c>
      <c r="E11" s="15">
        <v>228247</v>
      </c>
      <c r="F11" s="15">
        <v>235400</v>
      </c>
      <c r="G11" s="15">
        <v>127662</v>
      </c>
      <c r="H11" s="15">
        <v>76840</v>
      </c>
      <c r="I11" s="15">
        <v>109339</v>
      </c>
      <c r="J11" s="15">
        <v>106969</v>
      </c>
      <c r="K11" s="15">
        <v>196174</v>
      </c>
      <c r="L11" s="13">
        <f t="shared" si="1"/>
        <v>1534426</v>
      </c>
      <c r="M11" s="60"/>
    </row>
    <row r="12" spans="1:13" ht="17.25" customHeight="1">
      <c r="A12" s="14" t="s">
        <v>82</v>
      </c>
      <c r="B12" s="15">
        <v>8788</v>
      </c>
      <c r="C12" s="15">
        <v>7143</v>
      </c>
      <c r="D12" s="15">
        <v>25262</v>
      </c>
      <c r="E12" s="15">
        <v>22936</v>
      </c>
      <c r="F12" s="15">
        <v>19841</v>
      </c>
      <c r="G12" s="15">
        <v>11824</v>
      </c>
      <c r="H12" s="15">
        <v>6590</v>
      </c>
      <c r="I12" s="15">
        <v>5990</v>
      </c>
      <c r="J12" s="15">
        <v>7455</v>
      </c>
      <c r="K12" s="15">
        <v>12272</v>
      </c>
      <c r="L12" s="13">
        <f t="shared" si="1"/>
        <v>128101</v>
      </c>
      <c r="M12" s="60"/>
    </row>
    <row r="13" spans="1:13" ht="17.25" customHeight="1">
      <c r="A13" s="14" t="s">
        <v>71</v>
      </c>
      <c r="B13" s="15">
        <f>+B11-B12</f>
        <v>67948</v>
      </c>
      <c r="C13" s="15">
        <f aca="true" t="shared" si="3" ref="C13:K13">+C11-C12</f>
        <v>86862</v>
      </c>
      <c r="D13" s="15">
        <f t="shared" si="3"/>
        <v>257792</v>
      </c>
      <c r="E13" s="15">
        <f t="shared" si="3"/>
        <v>205311</v>
      </c>
      <c r="F13" s="15">
        <f t="shared" si="3"/>
        <v>215559</v>
      </c>
      <c r="G13" s="15">
        <f t="shared" si="3"/>
        <v>115838</v>
      </c>
      <c r="H13" s="15">
        <f t="shared" si="3"/>
        <v>70250</v>
      </c>
      <c r="I13" s="15">
        <f t="shared" si="3"/>
        <v>103349</v>
      </c>
      <c r="J13" s="15">
        <f t="shared" si="3"/>
        <v>99514</v>
      </c>
      <c r="K13" s="15">
        <f t="shared" si="3"/>
        <v>183902</v>
      </c>
      <c r="L13" s="13">
        <f t="shared" si="1"/>
        <v>1406325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7.2818</v>
      </c>
      <c r="C15" s="20">
        <v>4.1036</v>
      </c>
      <c r="D15" s="20">
        <v>4.884</v>
      </c>
      <c r="E15" s="20">
        <v>4.9472</v>
      </c>
      <c r="F15" s="20">
        <v>4.3712</v>
      </c>
      <c r="G15" s="20">
        <v>4.8064</v>
      </c>
      <c r="H15" s="20">
        <v>5.2944</v>
      </c>
      <c r="I15" s="20">
        <v>4.3896</v>
      </c>
      <c r="J15" s="20">
        <v>4.7275</v>
      </c>
      <c r="K15" s="20">
        <v>3.8605</v>
      </c>
      <c r="L15" s="18"/>
      <c r="M15"/>
    </row>
    <row r="16" spans="1:13" ht="17.25" customHeight="1">
      <c r="A16" s="19" t="s">
        <v>72</v>
      </c>
      <c r="B16" s="20">
        <v>-0.0965</v>
      </c>
      <c r="C16" s="20">
        <v>-0.055</v>
      </c>
      <c r="D16" s="20">
        <v>-0.0655</v>
      </c>
      <c r="E16" s="20">
        <v>-0.0663</v>
      </c>
      <c r="F16" s="20">
        <v>-0.0586</v>
      </c>
      <c r="G16" s="20">
        <v>-0.0644</v>
      </c>
      <c r="H16" s="20">
        <v>-0.071</v>
      </c>
      <c r="I16" s="20">
        <v>-0.0589</v>
      </c>
      <c r="J16" s="20">
        <v>-0.0634</v>
      </c>
      <c r="K16" s="20">
        <v>-0.0518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1.367597947824496</v>
      </c>
      <c r="C18" s="22">
        <v>1.309843422424691</v>
      </c>
      <c r="D18" s="22">
        <v>1.160391722256356</v>
      </c>
      <c r="E18" s="22">
        <v>1.194547286191384</v>
      </c>
      <c r="F18" s="22">
        <v>1.322118121955469</v>
      </c>
      <c r="G18" s="22">
        <v>1.311735849745744</v>
      </c>
      <c r="H18" s="22">
        <v>1.144797305122857</v>
      </c>
      <c r="I18" s="22">
        <v>1.231208870280462</v>
      </c>
      <c r="J18" s="22">
        <v>1.402861011018239</v>
      </c>
      <c r="K18" s="22">
        <v>1.190828304873208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66</v>
      </c>
      <c r="B20" s="25">
        <f>SUM(B21:B28)</f>
        <v>807786.6399999999</v>
      </c>
      <c r="C20" s="25">
        <f aca="true" t="shared" si="4" ref="C20:K20">SUM(C21:C28)</f>
        <v>545273.74</v>
      </c>
      <c r="D20" s="25">
        <f t="shared" si="4"/>
        <v>1754623.7</v>
      </c>
      <c r="E20" s="25">
        <f t="shared" si="4"/>
        <v>1446726.5199999998</v>
      </c>
      <c r="F20" s="25">
        <f t="shared" si="4"/>
        <v>1471165.0199999998</v>
      </c>
      <c r="G20" s="25">
        <f t="shared" si="4"/>
        <v>881244.7399999999</v>
      </c>
      <c r="H20" s="25">
        <f t="shared" si="4"/>
        <v>508750.04</v>
      </c>
      <c r="I20" s="25">
        <f t="shared" si="4"/>
        <v>626450.7500000001</v>
      </c>
      <c r="J20" s="25">
        <f t="shared" si="4"/>
        <v>768940.39</v>
      </c>
      <c r="K20" s="25">
        <f t="shared" si="4"/>
        <v>970451.19</v>
      </c>
      <c r="L20" s="25">
        <f>SUM(B20:K20)</f>
        <v>9781412.729999999</v>
      </c>
      <c r="M20"/>
    </row>
    <row r="21" spans="1:13" ht="17.25" customHeight="1">
      <c r="A21" s="26" t="s">
        <v>22</v>
      </c>
      <c r="B21" s="56">
        <f>ROUND((B15+B16)*B7,2)</f>
        <v>586277.37</v>
      </c>
      <c r="C21" s="56">
        <f aca="true" t="shared" si="5" ref="C21:K21">ROUND((C15+C16)*C7,2)</f>
        <v>402078.61</v>
      </c>
      <c r="D21" s="56">
        <f t="shared" si="5"/>
        <v>1446287.23</v>
      </c>
      <c r="E21" s="56">
        <f t="shared" si="5"/>
        <v>1172206.71</v>
      </c>
      <c r="F21" s="56">
        <f t="shared" si="5"/>
        <v>1063077.46</v>
      </c>
      <c r="G21" s="56">
        <f t="shared" si="5"/>
        <v>644404.61</v>
      </c>
      <c r="H21" s="56">
        <f t="shared" si="5"/>
        <v>423878.91</v>
      </c>
      <c r="I21" s="56">
        <f t="shared" si="5"/>
        <v>493349.01</v>
      </c>
      <c r="J21" s="56">
        <f t="shared" si="5"/>
        <v>527752.24</v>
      </c>
      <c r="K21" s="56">
        <f t="shared" si="5"/>
        <v>786092.83</v>
      </c>
      <c r="L21" s="33">
        <f aca="true" t="shared" si="6" ref="L21:L28">SUM(B21:K21)</f>
        <v>7545404.98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215514.36</v>
      </c>
      <c r="C22" s="33">
        <f t="shared" si="7"/>
        <v>124581.41</v>
      </c>
      <c r="D22" s="33">
        <f t="shared" si="7"/>
        <v>231972.5</v>
      </c>
      <c r="E22" s="33">
        <f t="shared" si="7"/>
        <v>228049.63</v>
      </c>
      <c r="F22" s="33">
        <f t="shared" si="7"/>
        <v>342436.51</v>
      </c>
      <c r="G22" s="33">
        <f t="shared" si="7"/>
        <v>200884.02</v>
      </c>
      <c r="H22" s="33">
        <f t="shared" si="7"/>
        <v>61376.52</v>
      </c>
      <c r="I22" s="33">
        <f t="shared" si="7"/>
        <v>114066.67</v>
      </c>
      <c r="J22" s="33">
        <f t="shared" si="7"/>
        <v>212610.8</v>
      </c>
      <c r="K22" s="33">
        <f t="shared" si="7"/>
        <v>150008.76</v>
      </c>
      <c r="L22" s="33">
        <f t="shared" si="6"/>
        <v>1881501.1800000002</v>
      </c>
      <c r="M22"/>
    </row>
    <row r="23" spans="1:13" ht="17.25" customHeight="1">
      <c r="A23" s="27" t="s">
        <v>24</v>
      </c>
      <c r="B23" s="33">
        <v>3107.98</v>
      </c>
      <c r="C23" s="33">
        <v>16048.5</v>
      </c>
      <c r="D23" s="33">
        <v>70251.41</v>
      </c>
      <c r="E23" s="33">
        <v>40874.61</v>
      </c>
      <c r="F23" s="33">
        <v>61745.26</v>
      </c>
      <c r="G23" s="33">
        <v>34737.32</v>
      </c>
      <c r="H23" s="33">
        <v>20985.64</v>
      </c>
      <c r="I23" s="33">
        <v>16346.9</v>
      </c>
      <c r="J23" s="33">
        <v>23910.45</v>
      </c>
      <c r="K23" s="33">
        <v>29353.34</v>
      </c>
      <c r="L23" s="33">
        <f t="shared" si="6"/>
        <v>317361.4100000001</v>
      </c>
      <c r="M23"/>
    </row>
    <row r="24" spans="1:13" ht="17.25" customHeight="1">
      <c r="A24" s="27" t="s">
        <v>25</v>
      </c>
      <c r="B24" s="33">
        <v>1787.15</v>
      </c>
      <c r="C24" s="29">
        <v>1787.15</v>
      </c>
      <c r="D24" s="29">
        <v>3574.3</v>
      </c>
      <c r="E24" s="29">
        <v>3574.3</v>
      </c>
      <c r="F24" s="33">
        <v>1787.15</v>
      </c>
      <c r="G24" s="29">
        <v>0</v>
      </c>
      <c r="H24" s="33">
        <v>1787.15</v>
      </c>
      <c r="I24" s="29">
        <v>1787.15</v>
      </c>
      <c r="J24" s="29">
        <v>3574.3</v>
      </c>
      <c r="K24" s="29">
        <v>3574.3</v>
      </c>
      <c r="L24" s="33">
        <f t="shared" si="6"/>
        <v>23232.95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73</v>
      </c>
      <c r="B26" s="33">
        <v>629.94</v>
      </c>
      <c r="C26" s="33">
        <v>425.34</v>
      </c>
      <c r="D26" s="33">
        <v>1370.25</v>
      </c>
      <c r="E26" s="33">
        <v>1127.97</v>
      </c>
      <c r="F26" s="33">
        <v>1146.81</v>
      </c>
      <c r="G26" s="33">
        <v>686.47</v>
      </c>
      <c r="H26" s="33">
        <v>395.73</v>
      </c>
      <c r="I26" s="33">
        <v>489.95</v>
      </c>
      <c r="J26" s="33">
        <v>600.33</v>
      </c>
      <c r="K26" s="33">
        <v>756.47</v>
      </c>
      <c r="L26" s="33">
        <f t="shared" si="6"/>
        <v>7629.26</v>
      </c>
      <c r="M26" s="60"/>
    </row>
    <row r="27" spans="1:13" ht="17.25" customHeight="1">
      <c r="A27" s="27" t="s">
        <v>74</v>
      </c>
      <c r="B27" s="33">
        <v>324.62</v>
      </c>
      <c r="C27" s="33">
        <v>245.23</v>
      </c>
      <c r="D27" s="33">
        <v>796.47</v>
      </c>
      <c r="E27" s="33">
        <v>609.14</v>
      </c>
      <c r="F27" s="33">
        <v>664.41</v>
      </c>
      <c r="G27" s="33">
        <v>370.75</v>
      </c>
      <c r="H27" s="33">
        <v>222.36</v>
      </c>
      <c r="I27" s="33">
        <v>280.31</v>
      </c>
      <c r="J27" s="33">
        <v>337.62</v>
      </c>
      <c r="K27" s="33">
        <v>455.52</v>
      </c>
      <c r="L27" s="33">
        <f t="shared" si="6"/>
        <v>4306.43</v>
      </c>
      <c r="M27" s="60"/>
    </row>
    <row r="28" spans="1:13" ht="17.25" customHeight="1">
      <c r="A28" s="27" t="s">
        <v>75</v>
      </c>
      <c r="B28" s="33">
        <v>145.22</v>
      </c>
      <c r="C28" s="33">
        <v>107.5</v>
      </c>
      <c r="D28" s="33">
        <v>371.54</v>
      </c>
      <c r="E28" s="33">
        <v>284.16</v>
      </c>
      <c r="F28" s="33">
        <v>307.42</v>
      </c>
      <c r="G28" s="33">
        <v>161.57</v>
      </c>
      <c r="H28" s="33">
        <v>103.73</v>
      </c>
      <c r="I28" s="33">
        <v>130.76</v>
      </c>
      <c r="J28" s="33">
        <v>154.65</v>
      </c>
      <c r="K28" s="33">
        <v>209.97</v>
      </c>
      <c r="L28" s="33">
        <f t="shared" si="6"/>
        <v>1976.5200000000002</v>
      </c>
      <c r="M28" s="60"/>
    </row>
    <row r="29" spans="1:12" ht="12" customHeight="1">
      <c r="A29" s="31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  <c r="L29" s="32"/>
    </row>
    <row r="30" spans="1:12" ht="12" customHeight="1">
      <c r="A30" s="27"/>
      <c r="B30" s="18">
        <v>0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/>
      <c r="L30" s="18"/>
    </row>
    <row r="31" spans="1:13" ht="18.75" customHeight="1">
      <c r="A31" s="19" t="s">
        <v>27</v>
      </c>
      <c r="B31" s="33">
        <f aca="true" t="shared" si="8" ref="B31:K31">+B32+B37+B50</f>
        <v>-596938.56</v>
      </c>
      <c r="C31" s="33">
        <f t="shared" si="8"/>
        <v>-28697.83</v>
      </c>
      <c r="D31" s="33">
        <f t="shared" si="8"/>
        <v>-75235.6</v>
      </c>
      <c r="E31" s="33">
        <f t="shared" si="8"/>
        <v>-61296.55000000005</v>
      </c>
      <c r="F31" s="33">
        <f t="shared" si="8"/>
        <v>-48862</v>
      </c>
      <c r="G31" s="33">
        <f t="shared" si="8"/>
        <v>-36216.4</v>
      </c>
      <c r="H31" s="33">
        <f t="shared" si="8"/>
        <v>-28017.82</v>
      </c>
      <c r="I31" s="33">
        <f t="shared" si="8"/>
        <v>-30379.379999999997</v>
      </c>
      <c r="J31" s="33">
        <f t="shared" si="8"/>
        <v>-27205.2</v>
      </c>
      <c r="K31" s="33">
        <f t="shared" si="8"/>
        <v>-49514.61</v>
      </c>
      <c r="L31" s="33">
        <f aca="true" t="shared" si="9" ref="L31:L38">SUM(B31:K31)</f>
        <v>-982363.95</v>
      </c>
      <c r="M31"/>
    </row>
    <row r="32" spans="1:13" ht="18.75" customHeight="1">
      <c r="A32" s="27" t="s">
        <v>28</v>
      </c>
      <c r="B32" s="33">
        <f>B33+B34+B35+B36</f>
        <v>-21375.2</v>
      </c>
      <c r="C32" s="33">
        <f aca="true" t="shared" si="10" ref="C32:K32">C33+C34+C35+C36</f>
        <v>-23355.2</v>
      </c>
      <c r="D32" s="33">
        <f t="shared" si="10"/>
        <v>-75235.6</v>
      </c>
      <c r="E32" s="33">
        <f t="shared" si="10"/>
        <v>-52426</v>
      </c>
      <c r="F32" s="33">
        <f t="shared" si="10"/>
        <v>-48862</v>
      </c>
      <c r="G32" s="33">
        <f t="shared" si="10"/>
        <v>-36216.4</v>
      </c>
      <c r="H32" s="33">
        <f t="shared" si="10"/>
        <v>-18726.4</v>
      </c>
      <c r="I32" s="33">
        <f t="shared" si="10"/>
        <v>-30379.379999999997</v>
      </c>
      <c r="J32" s="33">
        <f t="shared" si="10"/>
        <v>-27205.2</v>
      </c>
      <c r="K32" s="33">
        <f t="shared" si="10"/>
        <v>-44968</v>
      </c>
      <c r="L32" s="33">
        <f t="shared" si="9"/>
        <v>-378749.38</v>
      </c>
      <c r="M32"/>
    </row>
    <row r="33" spans="1:13" s="36" customFormat="1" ht="18.75" customHeight="1">
      <c r="A33" s="34" t="s">
        <v>51</v>
      </c>
      <c r="B33" s="33">
        <f aca="true" t="shared" si="11" ref="B33:K33">-ROUND((B9)*$E$3,2)</f>
        <v>-21375.2</v>
      </c>
      <c r="C33" s="33">
        <f t="shared" si="11"/>
        <v>-23355.2</v>
      </c>
      <c r="D33" s="33">
        <f t="shared" si="11"/>
        <v>-75235.6</v>
      </c>
      <c r="E33" s="33">
        <f t="shared" si="11"/>
        <v>-52426</v>
      </c>
      <c r="F33" s="33">
        <f t="shared" si="11"/>
        <v>-48862</v>
      </c>
      <c r="G33" s="33">
        <f t="shared" si="11"/>
        <v>-36216.4</v>
      </c>
      <c r="H33" s="33">
        <f t="shared" si="11"/>
        <v>-18726.4</v>
      </c>
      <c r="I33" s="33">
        <f t="shared" si="11"/>
        <v>-20152</v>
      </c>
      <c r="J33" s="33">
        <f t="shared" si="11"/>
        <v>-27205.2</v>
      </c>
      <c r="K33" s="33">
        <f t="shared" si="11"/>
        <v>-44968</v>
      </c>
      <c r="L33" s="33">
        <f t="shared" si="9"/>
        <v>-368522</v>
      </c>
      <c r="M33" s="35"/>
    </row>
    <row r="34" spans="1:13" ht="18.75" customHeight="1">
      <c r="A34" s="37" t="s">
        <v>29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28">
        <f t="shared" si="9"/>
        <v>0</v>
      </c>
      <c r="M34"/>
    </row>
    <row r="35" spans="1:13" ht="18.75" customHeight="1">
      <c r="A35" s="37" t="s">
        <v>30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33">
        <v>0</v>
      </c>
      <c r="J35" s="17">
        <v>0</v>
      </c>
      <c r="K35" s="17">
        <v>0</v>
      </c>
      <c r="L35" s="33">
        <f t="shared" si="9"/>
        <v>0</v>
      </c>
      <c r="M35"/>
    </row>
    <row r="36" spans="1:13" ht="18.75" customHeight="1">
      <c r="A36" s="37" t="s">
        <v>31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-10227.38</v>
      </c>
      <c r="J36" s="17">
        <v>0</v>
      </c>
      <c r="K36" s="17">
        <v>0</v>
      </c>
      <c r="L36" s="33">
        <f t="shared" si="9"/>
        <v>-10227.38</v>
      </c>
      <c r="M36"/>
    </row>
    <row r="37" spans="1:13" s="36" customFormat="1" ht="18.75" customHeight="1">
      <c r="A37" s="27" t="s">
        <v>32</v>
      </c>
      <c r="B37" s="38">
        <f>SUM(B38:B49)</f>
        <v>-103055.52</v>
      </c>
      <c r="C37" s="38">
        <f aca="true" t="shared" si="12" ref="C37:K37">SUM(C38:C49)</f>
        <v>-5342.63</v>
      </c>
      <c r="D37" s="38">
        <f t="shared" si="12"/>
        <v>0</v>
      </c>
      <c r="E37" s="38">
        <f t="shared" si="12"/>
        <v>-8870.550000000047</v>
      </c>
      <c r="F37" s="38">
        <f t="shared" si="12"/>
        <v>0</v>
      </c>
      <c r="G37" s="38">
        <f t="shared" si="12"/>
        <v>0</v>
      </c>
      <c r="H37" s="38">
        <f t="shared" si="12"/>
        <v>-9291.42</v>
      </c>
      <c r="I37" s="38">
        <f t="shared" si="12"/>
        <v>0</v>
      </c>
      <c r="J37" s="38">
        <f t="shared" si="12"/>
        <v>0</v>
      </c>
      <c r="K37" s="38">
        <f t="shared" si="12"/>
        <v>-4546.61</v>
      </c>
      <c r="L37" s="33">
        <f t="shared" si="9"/>
        <v>-131106.73000000004</v>
      </c>
      <c r="M37"/>
    </row>
    <row r="38" spans="1:13" ht="18.75" customHeight="1">
      <c r="A38" s="37" t="s">
        <v>33</v>
      </c>
      <c r="B38" s="38">
        <v>-78052.94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 t="shared" si="9"/>
        <v>-78052.94</v>
      </c>
      <c r="M38"/>
    </row>
    <row r="39" spans="1:13" ht="18.75" customHeight="1">
      <c r="A39" s="37" t="s">
        <v>34</v>
      </c>
      <c r="B39" s="33">
        <v>-25002.58</v>
      </c>
      <c r="C39" s="17">
        <v>0</v>
      </c>
      <c r="D39" s="17">
        <v>0</v>
      </c>
      <c r="E39" s="33">
        <v>-5702.55</v>
      </c>
      <c r="F39" s="28">
        <v>0</v>
      </c>
      <c r="G39" s="28">
        <v>0</v>
      </c>
      <c r="H39" s="33">
        <v>-6522.4</v>
      </c>
      <c r="I39" s="17">
        <v>0</v>
      </c>
      <c r="J39" s="28">
        <v>0</v>
      </c>
      <c r="K39" s="17">
        <v>0</v>
      </c>
      <c r="L39" s="33">
        <f>SUM(B39:K39)</f>
        <v>-37227.53</v>
      </c>
      <c r="M39"/>
    </row>
    <row r="40" spans="1:13" ht="18.75" customHeight="1">
      <c r="A40" s="37" t="s">
        <v>35</v>
      </c>
      <c r="B40" s="33">
        <v>0</v>
      </c>
      <c r="C40" s="17">
        <v>0</v>
      </c>
      <c r="D40" s="17">
        <v>0</v>
      </c>
      <c r="E40" s="17">
        <v>0</v>
      </c>
      <c r="F40" s="28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3">
        <f>SUM(B40:K40)</f>
        <v>0</v>
      </c>
      <c r="M40"/>
    </row>
    <row r="41" spans="1:13" ht="18.75" customHeight="1">
      <c r="A41" s="37" t="s">
        <v>36</v>
      </c>
      <c r="B41" s="17">
        <v>0</v>
      </c>
      <c r="C41" s="17">
        <v>-5342.63</v>
      </c>
      <c r="D41" s="17">
        <v>0</v>
      </c>
      <c r="E41" s="17">
        <v>-3168</v>
      </c>
      <c r="F41" s="17">
        <v>0</v>
      </c>
      <c r="G41" s="17">
        <v>0</v>
      </c>
      <c r="H41" s="17">
        <v>-2769.02</v>
      </c>
      <c r="I41" s="17">
        <v>0</v>
      </c>
      <c r="J41" s="17">
        <v>0</v>
      </c>
      <c r="K41" s="17">
        <v>-4546.61</v>
      </c>
      <c r="L41" s="30">
        <f aca="true" t="shared" si="13" ref="L41:L48">SUM(B41:K41)</f>
        <v>-15826.260000000002</v>
      </c>
      <c r="M41"/>
    </row>
    <row r="42" spans="1:13" ht="18.75" customHeight="1">
      <c r="A42" s="37" t="s">
        <v>37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3"/>
        <v>0</v>
      </c>
      <c r="M42"/>
    </row>
    <row r="43" spans="1:13" ht="18.75" customHeight="1">
      <c r="A43" s="37" t="s">
        <v>38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39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40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2" ht="18.75" customHeight="1">
      <c r="A46" s="37" t="s">
        <v>67</v>
      </c>
      <c r="B46" s="17">
        <v>0</v>
      </c>
      <c r="C46" s="17">
        <v>0</v>
      </c>
      <c r="D46" s="17">
        <v>0</v>
      </c>
      <c r="E46" s="17">
        <v>1179000</v>
      </c>
      <c r="F46" s="17">
        <v>0</v>
      </c>
      <c r="G46" s="17">
        <v>0</v>
      </c>
      <c r="H46" s="17">
        <v>0</v>
      </c>
      <c r="I46" s="17">
        <v>535500</v>
      </c>
      <c r="J46" s="17">
        <v>0</v>
      </c>
      <c r="K46" s="17">
        <v>0</v>
      </c>
      <c r="L46" s="17">
        <f>SUM(B46:K46)</f>
        <v>1714500</v>
      </c>
    </row>
    <row r="47" spans="1:12" ht="18.75" customHeight="1">
      <c r="A47" s="37" t="s">
        <v>68</v>
      </c>
      <c r="B47" s="17">
        <v>0</v>
      </c>
      <c r="C47" s="17">
        <v>0</v>
      </c>
      <c r="D47" s="17">
        <v>0</v>
      </c>
      <c r="E47" s="17">
        <v>-1179000</v>
      </c>
      <c r="F47" s="17">
        <v>0</v>
      </c>
      <c r="G47" s="17">
        <v>0</v>
      </c>
      <c r="H47" s="17">
        <v>0</v>
      </c>
      <c r="I47" s="17">
        <v>-535500</v>
      </c>
      <c r="J47" s="17">
        <v>0</v>
      </c>
      <c r="K47" s="17">
        <v>0</v>
      </c>
      <c r="L47" s="17">
        <f>SUM(B47:K47)</f>
        <v>-1714500</v>
      </c>
    </row>
    <row r="48" spans="1:12" ht="18.75" customHeight="1">
      <c r="A48" s="37" t="s">
        <v>69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30">
        <f t="shared" si="13"/>
        <v>0</v>
      </c>
    </row>
    <row r="49" spans="1:13" ht="12" customHeight="1">
      <c r="A49" s="14"/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8"/>
      <c r="M49" s="39"/>
    </row>
    <row r="50" spans="1:13" ht="18.75" customHeight="1">
      <c r="A50" s="27" t="s">
        <v>84</v>
      </c>
      <c r="B50" s="17">
        <v>-472507.84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33">
        <f aca="true" t="shared" si="14" ref="L50:L55">SUM(B50:K50)</f>
        <v>-472507.84</v>
      </c>
      <c r="M50"/>
    </row>
    <row r="51" spans="1:13" ht="18.75" customHeight="1">
      <c r="A51" s="27" t="s">
        <v>76</v>
      </c>
      <c r="B51" s="17">
        <f>+B52+B53</f>
        <v>0</v>
      </c>
      <c r="C51" s="17">
        <f aca="true" t="shared" si="15" ref="C51:K51">+C52+C53</f>
        <v>0</v>
      </c>
      <c r="D51" s="17">
        <f t="shared" si="15"/>
        <v>0</v>
      </c>
      <c r="E51" s="17">
        <f t="shared" si="15"/>
        <v>0</v>
      </c>
      <c r="F51" s="17">
        <f t="shared" si="15"/>
        <v>0</v>
      </c>
      <c r="G51" s="17">
        <f t="shared" si="15"/>
        <v>0</v>
      </c>
      <c r="H51" s="17">
        <f t="shared" si="15"/>
        <v>0</v>
      </c>
      <c r="I51" s="17">
        <f t="shared" si="15"/>
        <v>0</v>
      </c>
      <c r="J51" s="17">
        <f t="shared" si="15"/>
        <v>0</v>
      </c>
      <c r="K51" s="17">
        <f t="shared" si="15"/>
        <v>0</v>
      </c>
      <c r="L51" s="33">
        <f t="shared" si="14"/>
        <v>0</v>
      </c>
      <c r="M51" s="57"/>
    </row>
    <row r="52" spans="1:13" ht="18.75" customHeight="1">
      <c r="A52" s="37" t="s">
        <v>77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f t="shared" si="14"/>
        <v>0</v>
      </c>
      <c r="M52" s="57"/>
    </row>
    <row r="53" spans="1:13" ht="18.75" customHeight="1">
      <c r="A53" s="37" t="s">
        <v>78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60"/>
    </row>
    <row r="54" spans="1:13" ht="12" customHeight="1">
      <c r="A54" s="27"/>
      <c r="B54" s="23">
        <v>0</v>
      </c>
      <c r="C54" s="23">
        <v>0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30">
        <f t="shared" si="14"/>
        <v>0</v>
      </c>
      <c r="M54" s="40"/>
    </row>
    <row r="55" spans="1:13" ht="18.75" customHeight="1">
      <c r="A55" s="19" t="s">
        <v>41</v>
      </c>
      <c r="B55" s="41">
        <f aca="true" t="shared" si="16" ref="B55:K55">IF(B20+B31+B44+B56&lt;0,0,B20+B31+B56)</f>
        <v>210848.07999999984</v>
      </c>
      <c r="C55" s="41">
        <f t="shared" si="16"/>
        <v>516575.91</v>
      </c>
      <c r="D55" s="41">
        <f t="shared" si="16"/>
        <v>1679388.0999999999</v>
      </c>
      <c r="E55" s="41">
        <f t="shared" si="16"/>
        <v>1385429.9699999997</v>
      </c>
      <c r="F55" s="41">
        <f t="shared" si="16"/>
        <v>1422303.0199999998</v>
      </c>
      <c r="G55" s="41">
        <f t="shared" si="16"/>
        <v>845028.3399999999</v>
      </c>
      <c r="H55" s="41">
        <f t="shared" si="16"/>
        <v>480732.22</v>
      </c>
      <c r="I55" s="41">
        <f t="shared" si="16"/>
        <v>596071.3700000001</v>
      </c>
      <c r="J55" s="41">
        <f t="shared" si="16"/>
        <v>741735.1900000001</v>
      </c>
      <c r="K55" s="41">
        <f t="shared" si="16"/>
        <v>920936.58</v>
      </c>
      <c r="L55" s="42">
        <f t="shared" si="14"/>
        <v>8799048.78</v>
      </c>
      <c r="M55" s="55"/>
    </row>
    <row r="56" spans="1:13" ht="18.75" customHeight="1">
      <c r="A56" s="27" t="s">
        <v>42</v>
      </c>
      <c r="B56" s="18">
        <v>0</v>
      </c>
      <c r="C56" s="18">
        <v>0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7">
        <f>SUM(C56:K56)</f>
        <v>0</v>
      </c>
      <c r="M56"/>
    </row>
    <row r="57" spans="1:13" ht="18.75" customHeight="1">
      <c r="A57" s="27" t="s">
        <v>43</v>
      </c>
      <c r="B57" s="33">
        <f aca="true" t="shared" si="17" ref="B57:K57">IF(B20+B31+B44+B56&gt;0,0,B20+B31+B56)</f>
        <v>0</v>
      </c>
      <c r="C57" s="33">
        <f t="shared" si="17"/>
        <v>0</v>
      </c>
      <c r="D57" s="33">
        <f t="shared" si="17"/>
        <v>0</v>
      </c>
      <c r="E57" s="33">
        <f t="shared" si="17"/>
        <v>0</v>
      </c>
      <c r="F57" s="33">
        <f t="shared" si="17"/>
        <v>0</v>
      </c>
      <c r="G57" s="33">
        <f t="shared" si="17"/>
        <v>0</v>
      </c>
      <c r="H57" s="33">
        <f t="shared" si="17"/>
        <v>0</v>
      </c>
      <c r="I57" s="33">
        <f t="shared" si="17"/>
        <v>0</v>
      </c>
      <c r="J57" s="33">
        <f t="shared" si="17"/>
        <v>0</v>
      </c>
      <c r="K57" s="33">
        <f t="shared" si="17"/>
        <v>0</v>
      </c>
      <c r="L57" s="17">
        <f>SUM(C57:K57)</f>
        <v>0</v>
      </c>
      <c r="M57"/>
    </row>
    <row r="58" spans="1:12" ht="12" customHeight="1">
      <c r="A58" s="19"/>
      <c r="B58" s="23">
        <v>0</v>
      </c>
      <c r="C58" s="23">
        <v>0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/>
      <c r="L58" s="23"/>
    </row>
    <row r="59" spans="1:12" ht="12" customHeight="1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</row>
    <row r="60" spans="1:12" ht="12" customHeight="1">
      <c r="A60" s="9"/>
      <c r="B60" s="44">
        <v>0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4">
        <v>0</v>
      </c>
      <c r="K60" s="44"/>
      <c r="L60" s="44"/>
    </row>
    <row r="61" spans="1:13" ht="18.75" customHeight="1">
      <c r="A61" s="45" t="s">
        <v>44</v>
      </c>
      <c r="B61" s="41">
        <f>SUM(B62:B75)</f>
        <v>210848.08</v>
      </c>
      <c r="C61" s="41">
        <f aca="true" t="shared" si="18" ref="C61:J61">SUM(C62:C73)</f>
        <v>516575.92</v>
      </c>
      <c r="D61" s="41">
        <f t="shared" si="18"/>
        <v>1679388.1040818538</v>
      </c>
      <c r="E61" s="41">
        <f t="shared" si="18"/>
        <v>1385429.9700329858</v>
      </c>
      <c r="F61" s="41">
        <f t="shared" si="18"/>
        <v>1422303.0355438916</v>
      </c>
      <c r="G61" s="41">
        <f t="shared" si="18"/>
        <v>845028.3380549548</v>
      </c>
      <c r="H61" s="41">
        <f t="shared" si="18"/>
        <v>480732.2252496548</v>
      </c>
      <c r="I61" s="41">
        <f>SUM(I62:I78)</f>
        <v>596071.3694299231</v>
      </c>
      <c r="J61" s="41">
        <f t="shared" si="18"/>
        <v>741735.191399067</v>
      </c>
      <c r="K61" s="41">
        <f>SUM(K62:K75)</f>
        <v>920936.5800000001</v>
      </c>
      <c r="L61" s="46">
        <f>SUM(B61:K61)</f>
        <v>8799048.81379233</v>
      </c>
      <c r="M61" s="40"/>
    </row>
    <row r="62" spans="1:13" ht="18.75" customHeight="1">
      <c r="A62" s="47" t="s">
        <v>45</v>
      </c>
      <c r="B62" s="48">
        <v>210848.08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aca="true" t="shared" si="19" ref="L62:L73">SUM(B62:K62)</f>
        <v>210848.08</v>
      </c>
      <c r="M62"/>
    </row>
    <row r="63" spans="1:13" ht="18.75" customHeight="1">
      <c r="A63" s="47" t="s">
        <v>54</v>
      </c>
      <c r="B63" s="17">
        <v>0</v>
      </c>
      <c r="C63" s="48">
        <v>451487.35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9"/>
        <v>451487.35</v>
      </c>
      <c r="M63"/>
    </row>
    <row r="64" spans="1:13" ht="18.75" customHeight="1">
      <c r="A64" s="47" t="s">
        <v>55</v>
      </c>
      <c r="B64" s="17">
        <v>0</v>
      </c>
      <c r="C64" s="48">
        <v>65088.57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65088.57</v>
      </c>
      <c r="M64" s="58"/>
    </row>
    <row r="65" spans="1:12" ht="18.75" customHeight="1">
      <c r="A65" s="47" t="s">
        <v>46</v>
      </c>
      <c r="B65" s="17">
        <v>0</v>
      </c>
      <c r="C65" s="17">
        <v>0</v>
      </c>
      <c r="D65" s="48">
        <v>1679388.1040818538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1679388.1040818538</v>
      </c>
    </row>
    <row r="66" spans="1:12" ht="18.75" customHeight="1">
      <c r="A66" s="47" t="s">
        <v>47</v>
      </c>
      <c r="B66" s="17">
        <v>0</v>
      </c>
      <c r="C66" s="17">
        <v>0</v>
      </c>
      <c r="D66" s="17">
        <v>0</v>
      </c>
      <c r="E66" s="48">
        <v>1385429.9700329858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1385429.9700329858</v>
      </c>
    </row>
    <row r="67" spans="1:12" ht="18.75" customHeight="1">
      <c r="A67" s="47" t="s">
        <v>48</v>
      </c>
      <c r="B67" s="17">
        <v>0</v>
      </c>
      <c r="C67" s="17">
        <v>0</v>
      </c>
      <c r="D67" s="17">
        <v>0</v>
      </c>
      <c r="E67" s="17">
        <v>0</v>
      </c>
      <c r="F67" s="48">
        <v>1422303.0355438916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1422303.0355438916</v>
      </c>
    </row>
    <row r="68" spans="1:12" ht="18.75" customHeight="1">
      <c r="A68" s="47" t="s">
        <v>49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48">
        <v>845028.3380549548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845028.3380549548</v>
      </c>
    </row>
    <row r="69" spans="1:12" ht="18.75" customHeight="1">
      <c r="A69" s="47" t="s">
        <v>50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48">
        <v>480732.2252496548</v>
      </c>
      <c r="I69" s="17">
        <v>0</v>
      </c>
      <c r="J69" s="17">
        <v>0</v>
      </c>
      <c r="K69" s="17">
        <v>0</v>
      </c>
      <c r="L69" s="46">
        <f t="shared" si="19"/>
        <v>480732.2252496548</v>
      </c>
    </row>
    <row r="70" spans="1:12" ht="18.75" customHeight="1">
      <c r="A70" s="47" t="s">
        <v>79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48">
        <v>596071.3694299231</v>
      </c>
      <c r="J70" s="17">
        <v>0</v>
      </c>
      <c r="K70" s="17">
        <v>0</v>
      </c>
      <c r="L70" s="46">
        <f t="shared" si="19"/>
        <v>596071.3694299231</v>
      </c>
    </row>
    <row r="71" spans="1:12" ht="18.75" customHeight="1">
      <c r="A71" s="47" t="s">
        <v>52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48">
        <v>741735.191399067</v>
      </c>
      <c r="K71" s="17">
        <v>0</v>
      </c>
      <c r="L71" s="46">
        <f t="shared" si="19"/>
        <v>741735.191399067</v>
      </c>
    </row>
    <row r="72" spans="1:12" ht="18.75" customHeight="1">
      <c r="A72" s="47" t="s">
        <v>62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49">
        <v>538103.24</v>
      </c>
      <c r="L72" s="46">
        <f t="shared" si="19"/>
        <v>538103.24</v>
      </c>
    </row>
    <row r="73" spans="1:12" ht="18.75" customHeight="1">
      <c r="A73" s="47" t="s">
        <v>63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382833.34</v>
      </c>
      <c r="L73" s="46">
        <f t="shared" si="19"/>
        <v>382833.34</v>
      </c>
    </row>
    <row r="74" spans="1:12" ht="18.75" customHeight="1">
      <c r="A74" s="47" t="s">
        <v>64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46">
        <f>SUM(B74:K74)</f>
        <v>0</v>
      </c>
    </row>
    <row r="75" spans="1:12" ht="18" customHeight="1">
      <c r="A75" s="50" t="s">
        <v>65</v>
      </c>
      <c r="B75" s="53">
        <v>0</v>
      </c>
      <c r="C75" s="53">
        <v>0</v>
      </c>
      <c r="D75" s="53">
        <v>0</v>
      </c>
      <c r="E75" s="53">
        <v>0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1">
        <f>SUM(B75:K75)</f>
        <v>0</v>
      </c>
    </row>
    <row r="76" spans="1:11" ht="18" customHeight="1">
      <c r="A76" s="59" t="s">
        <v>80</v>
      </c>
      <c r="H76"/>
      <c r="I76"/>
      <c r="J76"/>
      <c r="K76">
        <v>271191.5</v>
      </c>
    </row>
    <row r="77" spans="1:11" ht="18" customHeight="1">
      <c r="A77" s="54" t="s">
        <v>85</v>
      </c>
      <c r="I77"/>
      <c r="J77"/>
      <c r="K77"/>
    </row>
    <row r="78" spans="1:11" ht="18" customHeight="1">
      <c r="A78" s="52"/>
      <c r="I78"/>
      <c r="K78"/>
    </row>
    <row r="79" spans="10:11" ht="14.25">
      <c r="J79"/>
      <c r="K79"/>
    </row>
    <row r="80" ht="14.25">
      <c r="K80"/>
    </row>
    <row r="81" ht="14.25">
      <c r="K81"/>
    </row>
    <row r="82" ht="14.25">
      <c r="K82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2023-07-06T19:22:49Z</dcterms:modified>
  <cp:category/>
  <cp:version/>
  <cp:contentType/>
  <cp:contentStatus/>
</cp:coreProperties>
</file>