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<sst xmlns="http://schemas.openxmlformats.org/spreadsheetml/2006/main" count="88" uniqueCount="85">
  <si>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</si>
  <si>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</si>
  <si>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</si>
  <si>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</si>
  <si>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</si>
  <si>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</si>
  <si>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</si>
  <si>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</si>
  <si>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</si>
  <si>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</si>
  <si>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</si>
  <si>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</si>
  <si>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</si>
  <si>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</si>
  <si>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</si>
  <si>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</si>
  <si>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</si>
  <si>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</si>
  <si>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</si>
  <si>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</si>
  <si>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</si>
  <si>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</si>
  <si>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</si>
  <si>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</si>
  <si>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</si>
  <si>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</si>
  <si>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</si>
  <si>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</si>
  <si>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</si>
  <si>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</si>
  <si>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</si>
  <si>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</si>
  <si>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</si>
  <si>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</si>
  <si>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</si>
  <si>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</si>
  <si>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</si>
  <si>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</si>
  <si>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</si>
  <si>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</si>
  <si>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</si>
  <si>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</si>
  <si>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</si>
  <si>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</si>
  <si>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</si>
  <si>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</si>
  <si>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</si>
  <si>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</si>
  <si>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</si>
  <si>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</si>
  <si>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</si>
  <si>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</si>
  <si>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</si>
  <si>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</si>
  <si>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</si>
  <si>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</si>
  <si>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</si>
  <si>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</si>
  <si>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</si>
  <si>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</si>
  <si>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</si>
  <si>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</si>
  <si>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</si>
  <si>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</si>
  <si>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</si>
  <si>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</si>
  <si>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</si>
  <si>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</si>
  <si>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</si>
  <si>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</si>
  <si>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</si>
  <si>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</si>
  <si>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</si>
  <si>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</si>
  <si>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</si>
  <si>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</si>
  <si>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</si>
  <si>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</si>
  <si>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</si>
  <si>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</si>
  <si>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</si>
  <si>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</si>
  <si>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</si>
  <si>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</si>
  <si>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30/07/23 - VENCIMENTO 04/08/23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</si>
</sst>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952500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52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" sqref="D15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133685</v>
      </c>
      <c r="C7" s="9">
        <f t="shared" si="0"/>
        <v>90568</v>
      </c>
      <c r="D7" s="9">
        <f t="shared" si="0"/>
        <v>94637</v>
      </c>
      <c r="E7" s="9">
        <f t="shared" si="0"/>
        <v>23732</v>
      </c>
      <c r="F7" s="9">
        <f t="shared" si="0"/>
        <v>62608</v>
      </c>
      <c r="G7" s="9">
        <f t="shared" si="0"/>
        <v>115460</v>
      </c>
      <c r="H7" s="9">
        <f t="shared" si="0"/>
        <v>14459</v>
      </c>
      <c r="I7" s="9">
        <f t="shared" si="0"/>
        <v>60391</v>
      </c>
      <c r="J7" s="9">
        <f t="shared" si="0"/>
        <v>76529</v>
      </c>
      <c r="K7" s="9">
        <f t="shared" si="0"/>
        <v>123669</v>
      </c>
      <c r="L7" s="9">
        <f t="shared" si="0"/>
        <v>95325</v>
      </c>
      <c r="M7" s="9">
        <f t="shared" si="0"/>
        <v>43364</v>
      </c>
      <c r="N7" s="9">
        <f t="shared" si="0"/>
        <v>24266</v>
      </c>
      <c r="O7" s="9">
        <f t="shared" si="0"/>
        <v>958693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6067</v>
      </c>
      <c r="C8" s="11">
        <f t="shared" si="1"/>
        <v>5465</v>
      </c>
      <c r="D8" s="11">
        <f t="shared" si="1"/>
        <v>3668</v>
      </c>
      <c r="E8" s="11">
        <f t="shared" si="1"/>
        <v>740</v>
      </c>
      <c r="F8" s="11">
        <f t="shared" si="1"/>
        <v>2415</v>
      </c>
      <c r="G8" s="11">
        <f t="shared" si="1"/>
        <v>6594</v>
      </c>
      <c r="H8" s="11">
        <f t="shared" si="1"/>
        <v>766</v>
      </c>
      <c r="I8" s="11">
        <f t="shared" si="1"/>
        <v>4588</v>
      </c>
      <c r="J8" s="11">
        <f t="shared" si="1"/>
        <v>4014</v>
      </c>
      <c r="K8" s="11">
        <f t="shared" si="1"/>
        <v>2543</v>
      </c>
      <c r="L8" s="11">
        <f t="shared" si="1"/>
        <v>1869</v>
      </c>
      <c r="M8" s="11">
        <f t="shared" si="1"/>
        <v>2961</v>
      </c>
      <c r="N8" s="11">
        <f t="shared" si="1"/>
        <v>1413</v>
      </c>
      <c r="O8" s="11">
        <f t="shared" si="1"/>
        <v>43103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6067</v>
      </c>
      <c r="C9" s="11">
        <v>5465</v>
      </c>
      <c r="D9" s="11">
        <v>3668</v>
      </c>
      <c r="E9" s="11">
        <v>740</v>
      </c>
      <c r="F9" s="11">
        <v>2415</v>
      </c>
      <c r="G9" s="11">
        <v>6594</v>
      </c>
      <c r="H9" s="11">
        <v>766</v>
      </c>
      <c r="I9" s="11">
        <v>4588</v>
      </c>
      <c r="J9" s="11">
        <v>4014</v>
      </c>
      <c r="K9" s="11">
        <v>2543</v>
      </c>
      <c r="L9" s="11">
        <v>1869</v>
      </c>
      <c r="M9" s="11">
        <v>2961</v>
      </c>
      <c r="N9" s="11">
        <v>1402</v>
      </c>
      <c r="O9" s="11">
        <f>SUM(B9:N9)</f>
        <v>43092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11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127618</v>
      </c>
      <c r="C11" s="13">
        <v>85103</v>
      </c>
      <c r="D11" s="13">
        <v>90969</v>
      </c>
      <c r="E11" s="13">
        <v>22992</v>
      </c>
      <c r="F11" s="13">
        <v>60193</v>
      </c>
      <c r="G11" s="13">
        <v>108866</v>
      </c>
      <c r="H11" s="13">
        <v>13693</v>
      </c>
      <c r="I11" s="13">
        <v>55803</v>
      </c>
      <c r="J11" s="13">
        <v>72515</v>
      </c>
      <c r="K11" s="13">
        <v>121126</v>
      </c>
      <c r="L11" s="13">
        <v>93456</v>
      </c>
      <c r="M11" s="13">
        <v>40403</v>
      </c>
      <c r="N11" s="13">
        <v>22853</v>
      </c>
      <c r="O11" s="11">
        <f>SUM(B11:N11)</f>
        <v>915590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11978</v>
      </c>
      <c r="C12" s="13">
        <v>10284</v>
      </c>
      <c r="D12" s="13">
        <v>8875</v>
      </c>
      <c r="E12" s="13">
        <v>2945</v>
      </c>
      <c r="F12" s="13">
        <v>6932</v>
      </c>
      <c r="G12" s="13">
        <v>13971</v>
      </c>
      <c r="H12" s="13">
        <v>1987</v>
      </c>
      <c r="I12" s="13">
        <v>6805</v>
      </c>
      <c r="J12" s="13">
        <v>8182</v>
      </c>
      <c r="K12" s="13">
        <v>9474</v>
      </c>
      <c r="L12" s="13">
        <v>7520</v>
      </c>
      <c r="M12" s="13">
        <v>2649</v>
      </c>
      <c r="N12" s="13">
        <v>1220</v>
      </c>
      <c r="O12" s="11">
        <f>SUM(B12:N12)</f>
        <v>92822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115640</v>
      </c>
      <c r="C13" s="15">
        <f t="shared" si="2"/>
        <v>74819</v>
      </c>
      <c r="D13" s="15">
        <f t="shared" si="2"/>
        <v>82094</v>
      </c>
      <c r="E13" s="15">
        <f t="shared" si="2"/>
        <v>20047</v>
      </c>
      <c r="F13" s="15">
        <f t="shared" si="2"/>
        <v>53261</v>
      </c>
      <c r="G13" s="15">
        <f t="shared" si="2"/>
        <v>94895</v>
      </c>
      <c r="H13" s="15">
        <f t="shared" si="2"/>
        <v>11706</v>
      </c>
      <c r="I13" s="15">
        <f t="shared" si="2"/>
        <v>48998</v>
      </c>
      <c r="J13" s="15">
        <f t="shared" si="2"/>
        <v>64333</v>
      </c>
      <c r="K13" s="15">
        <f t="shared" si="2"/>
        <v>111652</v>
      </c>
      <c r="L13" s="15">
        <f t="shared" si="2"/>
        <v>85936</v>
      </c>
      <c r="M13" s="15">
        <f t="shared" si="2"/>
        <v>37754</v>
      </c>
      <c r="N13" s="15">
        <f t="shared" si="2"/>
        <v>21633</v>
      </c>
      <c r="O13" s="11">
        <f>SUM(B13:N13)</f>
        <v>822768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1.154835623138124</v>
      </c>
      <c r="C18" s="19">
        <v>1.250608756932133</v>
      </c>
      <c r="D18" s="19">
        <v>1.33557869118228</v>
      </c>
      <c r="E18" s="19">
        <v>0.850942643894337</v>
      </c>
      <c r="F18" s="19">
        <v>1.475805286667345</v>
      </c>
      <c r="G18" s="19">
        <v>1.386724105953897</v>
      </c>
      <c r="H18" s="19">
        <v>1.643145617330348</v>
      </c>
      <c r="I18" s="19">
        <v>1.185608616061444</v>
      </c>
      <c r="J18" s="19">
        <v>1.332992771153472</v>
      </c>
      <c r="K18" s="19">
        <v>1.160454106637724</v>
      </c>
      <c r="L18" s="19">
        <v>1.258152688286284</v>
      </c>
      <c r="M18" s="19">
        <v>1.174180751534791</v>
      </c>
      <c r="N18" s="19">
        <v>1.022610474357661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539959.03</v>
      </c>
      <c r="C20" s="24">
        <f t="shared" si="3"/>
        <v>387586.04</v>
      </c>
      <c r="D20" s="24">
        <f t="shared" si="3"/>
        <v>384876.28</v>
      </c>
      <c r="E20" s="24">
        <f t="shared" si="3"/>
        <v>107829.70999999999</v>
      </c>
      <c r="F20" s="24">
        <f t="shared" si="3"/>
        <v>329690.98</v>
      </c>
      <c r="G20" s="24">
        <f t="shared" si="3"/>
        <v>473671.1499999999</v>
      </c>
      <c r="H20" s="24">
        <f t="shared" si="3"/>
        <v>94248.45999999998</v>
      </c>
      <c r="I20" s="24">
        <f t="shared" si="3"/>
        <v>279362.1</v>
      </c>
      <c r="J20" s="24">
        <f t="shared" si="3"/>
        <v>352031.27999999997</v>
      </c>
      <c r="K20" s="24">
        <f t="shared" si="3"/>
        <v>481099.38</v>
      </c>
      <c r="L20" s="24">
        <f t="shared" si="3"/>
        <v>457422.43999999994</v>
      </c>
      <c r="M20" s="24">
        <f t="shared" si="3"/>
        <v>234962.24</v>
      </c>
      <c r="N20" s="24">
        <f t="shared" si="3"/>
        <v>101055.48999999999</v>
      </c>
      <c r="O20" s="24">
        <f>O21+O22+O23+O24+O25+O26+O27+O28+O29</f>
        <v>4223794.58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387285.45</v>
      </c>
      <c r="C21" s="28">
        <f aca="true" t="shared" si="4" ref="C21:N21">ROUND((C15+C16)*C7,2)</f>
        <v>271051.91</v>
      </c>
      <c r="D21" s="28">
        <f t="shared" si="4"/>
        <v>248393.73</v>
      </c>
      <c r="E21" s="28">
        <f t="shared" si="4"/>
        <v>106414.29</v>
      </c>
      <c r="F21" s="28">
        <f t="shared" si="4"/>
        <v>190472.32</v>
      </c>
      <c r="G21" s="28">
        <f t="shared" si="4"/>
        <v>289019.47</v>
      </c>
      <c r="H21" s="28">
        <f t="shared" si="4"/>
        <v>48593.81</v>
      </c>
      <c r="I21" s="28">
        <f t="shared" si="4"/>
        <v>179463.93</v>
      </c>
      <c r="J21" s="28">
        <f t="shared" si="4"/>
        <v>228745.18</v>
      </c>
      <c r="K21" s="28">
        <f t="shared" si="4"/>
        <v>349402.03</v>
      </c>
      <c r="L21" s="28">
        <f t="shared" si="4"/>
        <v>306660.53</v>
      </c>
      <c r="M21" s="28">
        <f t="shared" si="4"/>
        <v>160975.84</v>
      </c>
      <c r="N21" s="28">
        <f t="shared" si="4"/>
        <v>81366.32</v>
      </c>
      <c r="O21" s="28">
        <f aca="true" t="shared" si="5" ref="O21:O29">SUM(B21:N21)</f>
        <v>2847844.81</v>
      </c>
    </row>
    <row r="22" spans="1:23" ht="18.75" customHeight="1">
      <c r="A22" s="26" t="s">
        <v>33</v>
      </c>
      <c r="B22" s="28">
        <f>IF(B18&lt;&gt;0,ROUND((B18-1)*B21,2),0)</f>
        <v>59965.58</v>
      </c>
      <c r="C22" s="28">
        <f aca="true" t="shared" si="6" ref="C22:N22">IF(C18&lt;&gt;0,ROUND((C18-1)*C21,2),0)</f>
        <v>67927.98</v>
      </c>
      <c r="D22" s="28">
        <f t="shared" si="6"/>
        <v>83355.64</v>
      </c>
      <c r="E22" s="28">
        <f t="shared" si="6"/>
        <v>-15861.83</v>
      </c>
      <c r="F22" s="28">
        <f t="shared" si="6"/>
        <v>90627.74</v>
      </c>
      <c r="G22" s="28">
        <f t="shared" si="6"/>
        <v>111770.8</v>
      </c>
      <c r="H22" s="28">
        <f t="shared" si="6"/>
        <v>31252.9</v>
      </c>
      <c r="I22" s="28">
        <f t="shared" si="6"/>
        <v>33310.05</v>
      </c>
      <c r="J22" s="28">
        <f t="shared" si="6"/>
        <v>76170.49</v>
      </c>
      <c r="K22" s="28">
        <f t="shared" si="6"/>
        <v>56062.99</v>
      </c>
      <c r="L22" s="28">
        <f t="shared" si="6"/>
        <v>79165.24</v>
      </c>
      <c r="M22" s="28">
        <f t="shared" si="6"/>
        <v>28038.89</v>
      </c>
      <c r="N22" s="28">
        <f t="shared" si="6"/>
        <v>1839.73</v>
      </c>
      <c r="O22" s="28">
        <f t="shared" si="5"/>
        <v>703626.2000000001</v>
      </c>
      <c r="W22" s="51"/>
    </row>
    <row r="23" spans="1:15" ht="18.75" customHeight="1">
      <c r="A23" s="26" t="s">
        <v>34</v>
      </c>
      <c r="B23" s="28">
        <v>27664.42</v>
      </c>
      <c r="C23" s="28">
        <v>19589.19</v>
      </c>
      <c r="D23" s="28">
        <v>18016.19</v>
      </c>
      <c r="E23" s="28">
        <v>6353.76</v>
      </c>
      <c r="F23" s="28">
        <v>18401.07</v>
      </c>
      <c r="G23" s="28">
        <v>27806.81</v>
      </c>
      <c r="H23" s="28">
        <v>3891.82</v>
      </c>
      <c r="I23" s="28">
        <v>20783.44</v>
      </c>
      <c r="J23" s="28">
        <v>17478.91</v>
      </c>
      <c r="K23" s="28">
        <v>31599.85</v>
      </c>
      <c r="L23" s="28">
        <v>27793.36</v>
      </c>
      <c r="M23" s="28">
        <v>14602.41</v>
      </c>
      <c r="N23" s="28">
        <v>7207.23</v>
      </c>
      <c r="O23" s="28">
        <f t="shared" si="5"/>
        <v>241188.46000000002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1216.63</v>
      </c>
      <c r="C26" s="28">
        <v>919.64</v>
      </c>
      <c r="D26" s="28">
        <v>893.59</v>
      </c>
      <c r="E26" s="28">
        <v>250.1</v>
      </c>
      <c r="F26" s="28">
        <v>765.93</v>
      </c>
      <c r="G26" s="28">
        <v>1094.19</v>
      </c>
      <c r="H26" s="28">
        <v>216.23</v>
      </c>
      <c r="I26" s="28">
        <v>604.41</v>
      </c>
      <c r="J26" s="28">
        <v>823.25</v>
      </c>
      <c r="K26" s="28">
        <v>1115.03</v>
      </c>
      <c r="L26" s="28">
        <v>1055.11</v>
      </c>
      <c r="M26" s="28">
        <v>521.04</v>
      </c>
      <c r="N26" s="28">
        <v>234.46</v>
      </c>
      <c r="O26" s="28">
        <f t="shared" si="5"/>
        <v>9709.609999999997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954.65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845.16</v>
      </c>
      <c r="H27" s="28">
        <v>156.5</v>
      </c>
      <c r="I27" s="28">
        <v>661.25</v>
      </c>
      <c r="J27" s="28">
        <v>632.56</v>
      </c>
      <c r="K27" s="28">
        <v>812.53</v>
      </c>
      <c r="L27" s="28">
        <v>721.23</v>
      </c>
      <c r="M27" s="28">
        <v>408.22</v>
      </c>
      <c r="N27" s="28">
        <v>213.89</v>
      </c>
      <c r="O27" s="28">
        <f t="shared" si="5"/>
        <v>7557.9000000000015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58968.1</v>
      </c>
      <c r="C29" s="28">
        <v>23596.12</v>
      </c>
      <c r="D29" s="28">
        <v>31573.49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382678.41000000003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-26694.8</v>
      </c>
      <c r="C31" s="28">
        <f aca="true" t="shared" si="7" ref="C31:O31">+C32+C34+C47+C48+C49+C54-C55</f>
        <v>-24046</v>
      </c>
      <c r="D31" s="28">
        <f t="shared" si="7"/>
        <v>-16139.2</v>
      </c>
      <c r="E31" s="28">
        <f t="shared" si="7"/>
        <v>-3256</v>
      </c>
      <c r="F31" s="28">
        <f t="shared" si="7"/>
        <v>-10626</v>
      </c>
      <c r="G31" s="28">
        <f t="shared" si="7"/>
        <v>-29013.6</v>
      </c>
      <c r="H31" s="28">
        <f t="shared" si="7"/>
        <v>-3370.4</v>
      </c>
      <c r="I31" s="28">
        <f t="shared" si="7"/>
        <v>-20187.2</v>
      </c>
      <c r="J31" s="28">
        <f t="shared" si="7"/>
        <v>-17661.6</v>
      </c>
      <c r="K31" s="28">
        <f t="shared" si="7"/>
        <v>-416833.36</v>
      </c>
      <c r="L31" s="28">
        <f t="shared" si="7"/>
        <v>-377223.6</v>
      </c>
      <c r="M31" s="28">
        <f t="shared" si="7"/>
        <v>-13028.4</v>
      </c>
      <c r="N31" s="28">
        <f t="shared" si="7"/>
        <v>-6168.8</v>
      </c>
      <c r="O31" s="28">
        <f t="shared" si="7"/>
        <v>-964248.9600000001</v>
      </c>
    </row>
    <row r="32" spans="1:15" ht="18.75" customHeight="1">
      <c r="A32" s="26" t="s">
        <v>38</v>
      </c>
      <c r="B32" s="29">
        <f>+B33</f>
        <v>-26694.8</v>
      </c>
      <c r="C32" s="29">
        <f>+C33</f>
        <v>-24046</v>
      </c>
      <c r="D32" s="29">
        <f aca="true" t="shared" si="8" ref="D32:O32">+D33</f>
        <v>-16139.2</v>
      </c>
      <c r="E32" s="29">
        <f t="shared" si="8"/>
        <v>-3256</v>
      </c>
      <c r="F32" s="29">
        <f t="shared" si="8"/>
        <v>-10626</v>
      </c>
      <c r="G32" s="29">
        <f t="shared" si="8"/>
        <v>-29013.6</v>
      </c>
      <c r="H32" s="29">
        <f t="shared" si="8"/>
        <v>-3370.4</v>
      </c>
      <c r="I32" s="29">
        <f t="shared" si="8"/>
        <v>-20187.2</v>
      </c>
      <c r="J32" s="29">
        <f t="shared" si="8"/>
        <v>-17661.6</v>
      </c>
      <c r="K32" s="29">
        <f t="shared" si="8"/>
        <v>-11189.2</v>
      </c>
      <c r="L32" s="29">
        <f t="shared" si="8"/>
        <v>-8223.6</v>
      </c>
      <c r="M32" s="29">
        <f t="shared" si="8"/>
        <v>-13028.4</v>
      </c>
      <c r="N32" s="29">
        <f t="shared" si="8"/>
        <v>-6168.8</v>
      </c>
      <c r="O32" s="29">
        <f t="shared" si="8"/>
        <v>-189604.80000000002</v>
      </c>
    </row>
    <row r="33" spans="1:26" ht="18.75" customHeight="1">
      <c r="A33" s="27" t="s">
        <v>39</v>
      </c>
      <c r="B33" s="16">
        <f>ROUND((-B9)*$G$3,2)</f>
        <v>-26694.8</v>
      </c>
      <c r="C33" s="16">
        <f aca="true" t="shared" si="9" ref="C33:N33">ROUND((-C9)*$G$3,2)</f>
        <v>-24046</v>
      </c>
      <c r="D33" s="16">
        <f t="shared" si="9"/>
        <v>-16139.2</v>
      </c>
      <c r="E33" s="16">
        <f t="shared" si="9"/>
        <v>-3256</v>
      </c>
      <c r="F33" s="16">
        <f t="shared" si="9"/>
        <v>-10626</v>
      </c>
      <c r="G33" s="16">
        <f t="shared" si="9"/>
        <v>-29013.6</v>
      </c>
      <c r="H33" s="16">
        <f t="shared" si="9"/>
        <v>-3370.4</v>
      </c>
      <c r="I33" s="16">
        <f t="shared" si="9"/>
        <v>-20187.2</v>
      </c>
      <c r="J33" s="16">
        <f t="shared" si="9"/>
        <v>-17661.6</v>
      </c>
      <c r="K33" s="16">
        <f t="shared" si="9"/>
        <v>-11189.2</v>
      </c>
      <c r="L33" s="16">
        <f t="shared" si="9"/>
        <v>-8223.6</v>
      </c>
      <c r="M33" s="16">
        <f t="shared" si="9"/>
        <v>-13028.4</v>
      </c>
      <c r="N33" s="16">
        <f t="shared" si="9"/>
        <v>-6168.8</v>
      </c>
      <c r="O33" s="30">
        <f aca="true" t="shared" si="10" ref="O33:O55">SUM(B33:N33)</f>
        <v>-189604.80000000002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-405000</v>
      </c>
      <c r="L34" s="29">
        <f t="shared" si="11"/>
        <v>-369000</v>
      </c>
      <c r="M34" s="29">
        <f t="shared" si="11"/>
        <v>0</v>
      </c>
      <c r="N34" s="29">
        <f t="shared" si="11"/>
        <v>0</v>
      </c>
      <c r="O34" s="29">
        <f t="shared" si="11"/>
        <v>-774000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513264.23000000004</v>
      </c>
      <c r="C53" s="34">
        <f aca="true" t="shared" si="13" ref="C53:N53">+C20+C31</f>
        <v>363540.04</v>
      </c>
      <c r="D53" s="34">
        <f t="shared" si="13"/>
        <v>368737.08</v>
      </c>
      <c r="E53" s="34">
        <f t="shared" si="13"/>
        <v>104573.70999999999</v>
      </c>
      <c r="F53" s="34">
        <f t="shared" si="13"/>
        <v>319064.98</v>
      </c>
      <c r="G53" s="34">
        <f t="shared" si="13"/>
        <v>444657.54999999993</v>
      </c>
      <c r="H53" s="34">
        <f t="shared" si="13"/>
        <v>90878.05999999998</v>
      </c>
      <c r="I53" s="34">
        <f t="shared" si="13"/>
        <v>259174.89999999997</v>
      </c>
      <c r="J53" s="34">
        <f t="shared" si="13"/>
        <v>334369.68</v>
      </c>
      <c r="K53" s="34">
        <f t="shared" si="13"/>
        <v>64266.02000000002</v>
      </c>
      <c r="L53" s="34">
        <f t="shared" si="13"/>
        <v>80198.83999999997</v>
      </c>
      <c r="M53" s="34">
        <f t="shared" si="13"/>
        <v>221933.84</v>
      </c>
      <c r="N53" s="34">
        <f t="shared" si="13"/>
        <v>94886.68999999999</v>
      </c>
      <c r="O53" s="34">
        <f>SUM(B53:N53)</f>
        <v>3259545.6199999996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-644.16</v>
      </c>
      <c r="L54" s="31">
        <v>0</v>
      </c>
      <c r="M54" s="31">
        <v>0</v>
      </c>
      <c r="N54" s="31">
        <v>0</v>
      </c>
      <c r="O54" s="16">
        <f t="shared" si="10"/>
        <v>-644.16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513264.23</v>
      </c>
      <c r="C59" s="42">
        <f t="shared" si="14"/>
        <v>363540.04000000004</v>
      </c>
      <c r="D59" s="42">
        <f t="shared" si="14"/>
        <v>368737.09</v>
      </c>
      <c r="E59" s="42">
        <f t="shared" si="14"/>
        <v>104573.7</v>
      </c>
      <c r="F59" s="42">
        <f t="shared" si="14"/>
        <v>319064.97</v>
      </c>
      <c r="G59" s="42">
        <f t="shared" si="14"/>
        <v>444657.55</v>
      </c>
      <c r="H59" s="42">
        <f t="shared" si="14"/>
        <v>90878.05</v>
      </c>
      <c r="I59" s="42">
        <f t="shared" si="14"/>
        <v>259174.91</v>
      </c>
      <c r="J59" s="42">
        <f t="shared" si="14"/>
        <v>334369.68</v>
      </c>
      <c r="K59" s="42">
        <f t="shared" si="14"/>
        <v>64266.01</v>
      </c>
      <c r="L59" s="42">
        <f t="shared" si="14"/>
        <v>80198.83</v>
      </c>
      <c r="M59" s="42">
        <f t="shared" si="14"/>
        <v>221933.84</v>
      </c>
      <c r="N59" s="42">
        <f t="shared" si="14"/>
        <v>94886.69</v>
      </c>
      <c r="O59" s="34">
        <f t="shared" si="14"/>
        <v>3259545.59</v>
      </c>
      <c r="Q59"/>
    </row>
    <row r="60" spans="1:18" ht="18.75" customHeight="1">
      <c r="A60" s="26" t="s">
        <v>54</v>
      </c>
      <c r="B60" s="42">
        <v>426947.97</v>
      </c>
      <c r="C60" s="42">
        <v>262576.7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689524.6699999999</v>
      </c>
      <c r="P60"/>
      <c r="Q60"/>
      <c r="R60" s="41"/>
    </row>
    <row r="61" spans="1:16" ht="18.75" customHeight="1">
      <c r="A61" s="26" t="s">
        <v>55</v>
      </c>
      <c r="B61" s="42">
        <v>86316.26</v>
      </c>
      <c r="C61" s="42">
        <v>100963.34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187279.59999999998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368737.09</v>
      </c>
      <c r="E62" s="43">
        <v>0</v>
      </c>
      <c r="F62" s="43">
        <v>0</v>
      </c>
      <c r="G62" s="43">
        <v>0</v>
      </c>
      <c r="H62" s="42">
        <v>90878.05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459615.14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104573.7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104573.7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319064.97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319064.97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444657.55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444657.55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259174.91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259174.91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334369.68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334369.68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64266.01</v>
      </c>
      <c r="L68" s="29">
        <v>80198.83</v>
      </c>
      <c r="M68" s="43">
        <v>0</v>
      </c>
      <c r="N68" s="43">
        <v>0</v>
      </c>
      <c r="O68" s="34">
        <f t="shared" si="15"/>
        <v>144464.84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221933.84</v>
      </c>
      <c r="N69" s="43">
        <v>0</v>
      </c>
      <c r="O69" s="34">
        <f t="shared" si="15"/>
        <v>221933.84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94886.69</v>
      </c>
      <c r="O70" s="46">
        <f t="shared" si="15"/>
        <v>94886.69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2023-08-03T16:55:15Z</dcterms:modified>
  <cp:category/>
  <cp:version/>
  <cp:contentType/>
  <cp:contentStatus/>
</cp:coreProperties>
</file>