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<sst xmlns="http://schemas.openxmlformats.org/spreadsheetml/2006/main" count="88" uniqueCount="85">
  <si>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</si>
  <si>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</si>
  <si>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</si>
  <si>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</si>
  <si>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</si>
  <si>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</si>
  <si>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</si>
  <si>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</si>
  <si>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</si>
  <si>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</si>
  <si>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</si>
  <si>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</si>
  <si>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</si>
  <si>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</si>
  <si>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</si>
  <si>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</si>
  <si>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</si>
  <si>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</si>
  <si>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</si>
  <si>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</si>
  <si>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</si>
  <si>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</si>
  <si>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</si>
  <si>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</si>
  <si>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</si>
  <si>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</si>
  <si>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</si>
  <si>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</si>
  <si>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</si>
  <si>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</si>
  <si>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</si>
  <si>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</si>
  <si>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</si>
  <si>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</si>
  <si>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</si>
  <si>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</si>
  <si>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</si>
  <si>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</si>
  <si>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</si>
  <si>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</si>
  <si>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</si>
  <si>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</si>
  <si>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</si>
  <si>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</si>
  <si>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</si>
  <si>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</si>
  <si>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</si>
  <si>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</si>
  <si>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</si>
  <si>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</si>
  <si>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</si>
  <si>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</si>
  <si>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</si>
  <si>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</si>
  <si>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</si>
  <si>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</si>
  <si>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</si>
  <si>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</si>
  <si>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</si>
  <si>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</si>
  <si>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</si>
  <si>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</si>
  <si>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</si>
  <si>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</si>
  <si>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</si>
  <si>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</si>
  <si>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</si>
  <si>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</si>
  <si>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</si>
  <si>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</si>
  <si>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</si>
  <si>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</si>
  <si>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</si>
  <si>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</si>
  <si>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</si>
  <si>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</si>
  <si>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</si>
  <si>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</si>
  <si>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</si>
  <si>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</si>
  <si>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</si>
  <si>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</si>
  <si>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</si>
  <si>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</si>
  <si>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15/07/23 - VENCIMENTO 21/07/23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</si>
</sst>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857250</xdr:colOff>
      <xdr:row>77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857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253659</v>
      </c>
      <c r="C7" s="9">
        <f t="shared" si="0"/>
        <v>169354</v>
      </c>
      <c r="D7" s="9">
        <f t="shared" si="0"/>
        <v>179760</v>
      </c>
      <c r="E7" s="9">
        <f t="shared" si="0"/>
        <v>46044</v>
      </c>
      <c r="F7" s="9">
        <f t="shared" si="0"/>
        <v>134412</v>
      </c>
      <c r="G7" s="9">
        <f t="shared" si="0"/>
        <v>220025</v>
      </c>
      <c r="H7" s="9">
        <f t="shared" si="0"/>
        <v>28580</v>
      </c>
      <c r="I7" s="9">
        <f t="shared" si="0"/>
        <v>172823</v>
      </c>
      <c r="J7" s="9">
        <f t="shared" si="0"/>
        <v>140695</v>
      </c>
      <c r="K7" s="9">
        <f t="shared" si="0"/>
        <v>209868</v>
      </c>
      <c r="L7" s="9">
        <f t="shared" si="0"/>
        <v>162243</v>
      </c>
      <c r="M7" s="9">
        <f t="shared" si="0"/>
        <v>74947</v>
      </c>
      <c r="N7" s="9">
        <f t="shared" si="0"/>
        <v>47436</v>
      </c>
      <c r="O7" s="9">
        <f t="shared" si="0"/>
        <v>1839846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9864</v>
      </c>
      <c r="C8" s="11">
        <f t="shared" si="1"/>
        <v>9797</v>
      </c>
      <c r="D8" s="11">
        <f t="shared" si="1"/>
        <v>6357</v>
      </c>
      <c r="E8" s="11">
        <f t="shared" si="1"/>
        <v>1785</v>
      </c>
      <c r="F8" s="11">
        <f t="shared" si="1"/>
        <v>4926</v>
      </c>
      <c r="G8" s="11">
        <f t="shared" si="1"/>
        <v>10611</v>
      </c>
      <c r="H8" s="11">
        <f t="shared" si="1"/>
        <v>1590</v>
      </c>
      <c r="I8" s="11">
        <f t="shared" si="1"/>
        <v>11145</v>
      </c>
      <c r="J8" s="11">
        <f t="shared" si="1"/>
        <v>7353</v>
      </c>
      <c r="K8" s="11">
        <f t="shared" si="1"/>
        <v>3846</v>
      </c>
      <c r="L8" s="11">
        <f t="shared" si="1"/>
        <v>3071</v>
      </c>
      <c r="M8" s="11">
        <f t="shared" si="1"/>
        <v>3433</v>
      </c>
      <c r="N8" s="11">
        <f t="shared" si="1"/>
        <v>2740</v>
      </c>
      <c r="O8" s="11">
        <f t="shared" si="1"/>
        <v>76518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9864</v>
      </c>
      <c r="C9" s="11">
        <v>9797</v>
      </c>
      <c r="D9" s="11">
        <v>6357</v>
      </c>
      <c r="E9" s="11">
        <v>1785</v>
      </c>
      <c r="F9" s="11">
        <v>4926</v>
      </c>
      <c r="G9" s="11">
        <v>10611</v>
      </c>
      <c r="H9" s="11">
        <v>1590</v>
      </c>
      <c r="I9" s="11">
        <v>11145</v>
      </c>
      <c r="J9" s="11">
        <v>7353</v>
      </c>
      <c r="K9" s="11">
        <v>3846</v>
      </c>
      <c r="L9" s="11">
        <v>3071</v>
      </c>
      <c r="M9" s="11">
        <v>3433</v>
      </c>
      <c r="N9" s="11">
        <v>2726</v>
      </c>
      <c r="O9" s="11">
        <f>SUM(B9:N9)</f>
        <v>76504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14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243795</v>
      </c>
      <c r="C11" s="13">
        <v>159557</v>
      </c>
      <c r="D11" s="13">
        <v>173403</v>
      </c>
      <c r="E11" s="13">
        <v>44259</v>
      </c>
      <c r="F11" s="13">
        <v>129486</v>
      </c>
      <c r="G11" s="13">
        <v>209414</v>
      </c>
      <c r="H11" s="13">
        <v>26990</v>
      </c>
      <c r="I11" s="13">
        <v>161678</v>
      </c>
      <c r="J11" s="13">
        <v>133342</v>
      </c>
      <c r="K11" s="13">
        <v>206022</v>
      </c>
      <c r="L11" s="13">
        <v>159172</v>
      </c>
      <c r="M11" s="13">
        <v>71514</v>
      </c>
      <c r="N11" s="13">
        <v>44696</v>
      </c>
      <c r="O11" s="11">
        <f>SUM(B11:N11)</f>
        <v>1763328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19304</v>
      </c>
      <c r="C12" s="13">
        <v>16463</v>
      </c>
      <c r="D12" s="13">
        <v>14373</v>
      </c>
      <c r="E12" s="13">
        <v>4957</v>
      </c>
      <c r="F12" s="13">
        <v>12810</v>
      </c>
      <c r="G12" s="13">
        <v>22794</v>
      </c>
      <c r="H12" s="13">
        <v>3231</v>
      </c>
      <c r="I12" s="13">
        <v>17209</v>
      </c>
      <c r="J12" s="13">
        <v>12302</v>
      </c>
      <c r="K12" s="13">
        <v>14874</v>
      </c>
      <c r="L12" s="13">
        <v>10891</v>
      </c>
      <c r="M12" s="13">
        <v>3989</v>
      </c>
      <c r="N12" s="13">
        <v>2004</v>
      </c>
      <c r="O12" s="11">
        <f>SUM(B12:N12)</f>
        <v>155201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224491</v>
      </c>
      <c r="C13" s="15">
        <f t="shared" si="2"/>
        <v>143094</v>
      </c>
      <c r="D13" s="15">
        <f t="shared" si="2"/>
        <v>159030</v>
      </c>
      <c r="E13" s="15">
        <f t="shared" si="2"/>
        <v>39302</v>
      </c>
      <c r="F13" s="15">
        <f t="shared" si="2"/>
        <v>116676</v>
      </c>
      <c r="G13" s="15">
        <f t="shared" si="2"/>
        <v>186620</v>
      </c>
      <c r="H13" s="15">
        <f t="shared" si="2"/>
        <v>23759</v>
      </c>
      <c r="I13" s="15">
        <f t="shared" si="2"/>
        <v>144469</v>
      </c>
      <c r="J13" s="15">
        <f t="shared" si="2"/>
        <v>121040</v>
      </c>
      <c r="K13" s="15">
        <f t="shared" si="2"/>
        <v>191148</v>
      </c>
      <c r="L13" s="15">
        <f t="shared" si="2"/>
        <v>148281</v>
      </c>
      <c r="M13" s="15">
        <f t="shared" si="2"/>
        <v>67525</v>
      </c>
      <c r="N13" s="15">
        <f t="shared" si="2"/>
        <v>42692</v>
      </c>
      <c r="O13" s="11">
        <f>SUM(B13:N13)</f>
        <v>1608127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1.221445360330873</v>
      </c>
      <c r="C18" s="19">
        <v>1.276386537002608</v>
      </c>
      <c r="D18" s="19">
        <v>1.366941014821277</v>
      </c>
      <c r="E18" s="19">
        <v>0.900568576272817</v>
      </c>
      <c r="F18" s="19">
        <v>1.391784163904002</v>
      </c>
      <c r="G18" s="19">
        <v>1.455448629624768</v>
      </c>
      <c r="H18" s="19">
        <v>1.636538649753225</v>
      </c>
      <c r="I18" s="19">
        <v>1.176381129171799</v>
      </c>
      <c r="J18" s="19">
        <v>1.373320198264501</v>
      </c>
      <c r="K18" s="19">
        <v>1.21697992283371</v>
      </c>
      <c r="L18" s="19">
        <v>1.282993001090208</v>
      </c>
      <c r="M18" s="19">
        <v>1.244928485374483</v>
      </c>
      <c r="N18" s="19">
        <v>1.091214340237944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1007101.4199999999</v>
      </c>
      <c r="C20" s="24">
        <f t="shared" si="3"/>
        <v>708491.9199999999</v>
      </c>
      <c r="D20" s="24">
        <f t="shared" si="3"/>
        <v>705355.3300000001</v>
      </c>
      <c r="E20" s="24">
        <f t="shared" si="3"/>
        <v>205669.98</v>
      </c>
      <c r="F20" s="24">
        <f t="shared" si="3"/>
        <v>626015.53</v>
      </c>
      <c r="G20" s="24">
        <f t="shared" si="3"/>
        <v>885618.6600000001</v>
      </c>
      <c r="H20" s="24">
        <f t="shared" si="3"/>
        <v>172286.38000000003</v>
      </c>
      <c r="I20" s="24">
        <f t="shared" si="3"/>
        <v>681553.9299999999</v>
      </c>
      <c r="J20" s="24">
        <f t="shared" si="3"/>
        <v>633753.76</v>
      </c>
      <c r="K20" s="24">
        <f t="shared" si="3"/>
        <v>803410.6100000001</v>
      </c>
      <c r="L20" s="24">
        <f t="shared" si="3"/>
        <v>749281.85</v>
      </c>
      <c r="M20" s="24">
        <f t="shared" si="3"/>
        <v>396602.51999999996</v>
      </c>
      <c r="N20" s="24">
        <f t="shared" si="3"/>
        <v>194540.59</v>
      </c>
      <c r="O20" s="24">
        <f>O21+O22+O23+O24+O25+O26+O27+O28+O29</f>
        <v>7769682.4799999995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734850.12</v>
      </c>
      <c r="C21" s="28">
        <f aca="true" t="shared" si="4" ref="C21:N21">ROUND((C15+C16)*C7,2)</f>
        <v>506842.65</v>
      </c>
      <c r="D21" s="28">
        <f t="shared" si="4"/>
        <v>471816.07</v>
      </c>
      <c r="E21" s="28">
        <f t="shared" si="4"/>
        <v>206461.3</v>
      </c>
      <c r="F21" s="28">
        <f t="shared" si="4"/>
        <v>408921.63</v>
      </c>
      <c r="G21" s="28">
        <f t="shared" si="4"/>
        <v>550766.58</v>
      </c>
      <c r="H21" s="28">
        <f t="shared" si="4"/>
        <v>96051.66</v>
      </c>
      <c r="I21" s="28">
        <f t="shared" si="4"/>
        <v>513578.11</v>
      </c>
      <c r="J21" s="28">
        <f t="shared" si="4"/>
        <v>420537.36</v>
      </c>
      <c r="K21" s="28">
        <f t="shared" si="4"/>
        <v>592940.06</v>
      </c>
      <c r="L21" s="28">
        <f t="shared" si="4"/>
        <v>521935.73</v>
      </c>
      <c r="M21" s="28">
        <f t="shared" si="4"/>
        <v>278218.25</v>
      </c>
      <c r="N21" s="28">
        <f t="shared" si="4"/>
        <v>159057.65</v>
      </c>
      <c r="O21" s="28">
        <f aca="true" t="shared" si="5" ref="O21:O29">SUM(B21:N21)</f>
        <v>5461977.17</v>
      </c>
    </row>
    <row r="22" spans="1:23" ht="18.75" customHeight="1">
      <c r="A22" s="26" t="s">
        <v>33</v>
      </c>
      <c r="B22" s="28">
        <f>IF(B18&lt;&gt;0,ROUND((B18-1)*B21,2),0)</f>
        <v>162729.15</v>
      </c>
      <c r="C22" s="28">
        <f aca="true" t="shared" si="6" ref="C22:N22">IF(C18&lt;&gt;0,ROUND((C18-1)*C21,2),0)</f>
        <v>140084.48</v>
      </c>
      <c r="D22" s="28">
        <f t="shared" si="6"/>
        <v>173128.67</v>
      </c>
      <c r="E22" s="28">
        <f t="shared" si="6"/>
        <v>-20528.74</v>
      </c>
      <c r="F22" s="28">
        <f t="shared" si="6"/>
        <v>160209.02</v>
      </c>
      <c r="G22" s="28">
        <f t="shared" si="6"/>
        <v>250845.88</v>
      </c>
      <c r="H22" s="28">
        <f t="shared" si="6"/>
        <v>61140.59</v>
      </c>
      <c r="I22" s="28">
        <f t="shared" si="6"/>
        <v>90585.49</v>
      </c>
      <c r="J22" s="28">
        <f t="shared" si="6"/>
        <v>156995.09</v>
      </c>
      <c r="K22" s="28">
        <f t="shared" si="6"/>
        <v>128656.09</v>
      </c>
      <c r="L22" s="28">
        <f t="shared" si="6"/>
        <v>147704.16</v>
      </c>
      <c r="M22" s="28">
        <f t="shared" si="6"/>
        <v>68143.57</v>
      </c>
      <c r="N22" s="28">
        <f t="shared" si="6"/>
        <v>14508.34</v>
      </c>
      <c r="O22" s="28">
        <f t="shared" si="5"/>
        <v>1534201.7900000003</v>
      </c>
      <c r="W22" s="51"/>
    </row>
    <row r="23" spans="1:15" ht="18.75" customHeight="1">
      <c r="A23" s="26" t="s">
        <v>34</v>
      </c>
      <c r="B23" s="28">
        <v>44447.24</v>
      </c>
      <c r="C23" s="28">
        <v>32566.07</v>
      </c>
      <c r="D23" s="28">
        <v>25307.7</v>
      </c>
      <c r="E23" s="28">
        <v>8803.51</v>
      </c>
      <c r="F23" s="28">
        <v>26671.58</v>
      </c>
      <c r="G23" s="28">
        <v>38913.93</v>
      </c>
      <c r="H23" s="28">
        <v>4584.2</v>
      </c>
      <c r="I23" s="28">
        <v>31345.97</v>
      </c>
      <c r="J23" s="28">
        <v>26614.61</v>
      </c>
      <c r="K23" s="28">
        <v>37889.35</v>
      </c>
      <c r="L23" s="28">
        <v>35961.1</v>
      </c>
      <c r="M23" s="28">
        <v>18932.07</v>
      </c>
      <c r="N23" s="28">
        <v>10324.57</v>
      </c>
      <c r="O23" s="28">
        <f t="shared" si="5"/>
        <v>342361.89999999997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1247.9</v>
      </c>
      <c r="C26" s="28">
        <v>901.4</v>
      </c>
      <c r="D26" s="28">
        <v>885.77</v>
      </c>
      <c r="E26" s="28">
        <v>260.52</v>
      </c>
      <c r="F26" s="28">
        <v>789.38</v>
      </c>
      <c r="G26" s="28">
        <v>1112.42</v>
      </c>
      <c r="H26" s="28">
        <v>216.23</v>
      </c>
      <c r="I26" s="28">
        <v>844.09</v>
      </c>
      <c r="J26" s="28">
        <v>799.8</v>
      </c>
      <c r="K26" s="28">
        <v>1005.61</v>
      </c>
      <c r="L26" s="28">
        <v>932.67</v>
      </c>
      <c r="M26" s="28">
        <v>484.57</v>
      </c>
      <c r="N26" s="28">
        <v>242.28</v>
      </c>
      <c r="O26" s="28">
        <f t="shared" si="5"/>
        <v>9722.64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954.71</v>
      </c>
      <c r="C27" s="28">
        <v>710.77</v>
      </c>
      <c r="D27" s="28">
        <v>623.39</v>
      </c>
      <c r="E27" s="28">
        <v>190.42</v>
      </c>
      <c r="F27" s="28">
        <v>627.32</v>
      </c>
      <c r="G27" s="28">
        <v>845.13</v>
      </c>
      <c r="H27" s="28">
        <v>156.5</v>
      </c>
      <c r="I27" s="28">
        <v>661.25</v>
      </c>
      <c r="J27" s="28">
        <v>626.01</v>
      </c>
      <c r="K27" s="28">
        <v>812.55</v>
      </c>
      <c r="L27" s="28">
        <v>721.22</v>
      </c>
      <c r="M27" s="28">
        <v>408.22</v>
      </c>
      <c r="N27" s="28">
        <v>213.89</v>
      </c>
      <c r="O27" s="28">
        <f t="shared" si="5"/>
        <v>7551.380000000001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58968.1</v>
      </c>
      <c r="C29" s="28">
        <v>23596.12</v>
      </c>
      <c r="D29" s="28">
        <v>31573.49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26156.39</v>
      </c>
      <c r="K29" s="28">
        <v>40003.97</v>
      </c>
      <c r="L29" s="28">
        <v>39961.1</v>
      </c>
      <c r="M29" s="28">
        <v>28495.98</v>
      </c>
      <c r="N29" s="28">
        <v>8364.65</v>
      </c>
      <c r="O29" s="28">
        <f t="shared" si="5"/>
        <v>382678.41000000003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-43401.6</v>
      </c>
      <c r="C31" s="28">
        <f aca="true" t="shared" si="7" ref="C31:O31">+C32+C34+C47+C48+C49+C54-C55</f>
        <v>-43106.8</v>
      </c>
      <c r="D31" s="28">
        <f t="shared" si="7"/>
        <v>-27970.8</v>
      </c>
      <c r="E31" s="28">
        <f t="shared" si="7"/>
        <v>-7854</v>
      </c>
      <c r="F31" s="28">
        <f t="shared" si="7"/>
        <v>-21674.4</v>
      </c>
      <c r="G31" s="28">
        <f t="shared" si="7"/>
        <v>-46688.4</v>
      </c>
      <c r="H31" s="28">
        <f t="shared" si="7"/>
        <v>-6996</v>
      </c>
      <c r="I31" s="28">
        <f t="shared" si="7"/>
        <v>-49038</v>
      </c>
      <c r="J31" s="28">
        <f t="shared" si="7"/>
        <v>-32353.2</v>
      </c>
      <c r="K31" s="28">
        <f t="shared" si="7"/>
        <v>-736922.4</v>
      </c>
      <c r="L31" s="28">
        <f t="shared" si="7"/>
        <v>-679512.4</v>
      </c>
      <c r="M31" s="28">
        <f t="shared" si="7"/>
        <v>-15105.2</v>
      </c>
      <c r="N31" s="28">
        <f t="shared" si="7"/>
        <v>-11994.4</v>
      </c>
      <c r="O31" s="28">
        <f t="shared" si="7"/>
        <v>-1722617.6</v>
      </c>
    </row>
    <row r="32" spans="1:15" ht="18.75" customHeight="1">
      <c r="A32" s="26" t="s">
        <v>38</v>
      </c>
      <c r="B32" s="29">
        <f>+B33</f>
        <v>-43401.6</v>
      </c>
      <c r="C32" s="29">
        <f>+C33</f>
        <v>-43106.8</v>
      </c>
      <c r="D32" s="29">
        <f aca="true" t="shared" si="8" ref="D32:O32">+D33</f>
        <v>-27970.8</v>
      </c>
      <c r="E32" s="29">
        <f t="shared" si="8"/>
        <v>-7854</v>
      </c>
      <c r="F32" s="29">
        <f t="shared" si="8"/>
        <v>-21674.4</v>
      </c>
      <c r="G32" s="29">
        <f t="shared" si="8"/>
        <v>-46688.4</v>
      </c>
      <c r="H32" s="29">
        <f t="shared" si="8"/>
        <v>-6996</v>
      </c>
      <c r="I32" s="29">
        <f t="shared" si="8"/>
        <v>-49038</v>
      </c>
      <c r="J32" s="29">
        <f t="shared" si="8"/>
        <v>-32353.2</v>
      </c>
      <c r="K32" s="29">
        <f t="shared" si="8"/>
        <v>-16922.4</v>
      </c>
      <c r="L32" s="29">
        <f t="shared" si="8"/>
        <v>-13512.4</v>
      </c>
      <c r="M32" s="29">
        <f t="shared" si="8"/>
        <v>-15105.2</v>
      </c>
      <c r="N32" s="29">
        <f t="shared" si="8"/>
        <v>-11994.4</v>
      </c>
      <c r="O32" s="29">
        <f t="shared" si="8"/>
        <v>-336617.6000000001</v>
      </c>
    </row>
    <row r="33" spans="1:26" ht="18.75" customHeight="1">
      <c r="A33" s="27" t="s">
        <v>39</v>
      </c>
      <c r="B33" s="16">
        <f>ROUND((-B9)*$G$3,2)</f>
        <v>-43401.6</v>
      </c>
      <c r="C33" s="16">
        <f aca="true" t="shared" si="9" ref="C33:N33">ROUND((-C9)*$G$3,2)</f>
        <v>-43106.8</v>
      </c>
      <c r="D33" s="16">
        <f t="shared" si="9"/>
        <v>-27970.8</v>
      </c>
      <c r="E33" s="16">
        <f t="shared" si="9"/>
        <v>-7854</v>
      </c>
      <c r="F33" s="16">
        <f t="shared" si="9"/>
        <v>-21674.4</v>
      </c>
      <c r="G33" s="16">
        <f t="shared" si="9"/>
        <v>-46688.4</v>
      </c>
      <c r="H33" s="16">
        <f t="shared" si="9"/>
        <v>-6996</v>
      </c>
      <c r="I33" s="16">
        <f t="shared" si="9"/>
        <v>-49038</v>
      </c>
      <c r="J33" s="16">
        <f t="shared" si="9"/>
        <v>-32353.2</v>
      </c>
      <c r="K33" s="16">
        <f t="shared" si="9"/>
        <v>-16922.4</v>
      </c>
      <c r="L33" s="16">
        <f t="shared" si="9"/>
        <v>-13512.4</v>
      </c>
      <c r="M33" s="16">
        <f t="shared" si="9"/>
        <v>-15105.2</v>
      </c>
      <c r="N33" s="16">
        <f t="shared" si="9"/>
        <v>-11994.4</v>
      </c>
      <c r="O33" s="30">
        <f aca="true" t="shared" si="10" ref="O33:O55">SUM(B33:N33)</f>
        <v>-336617.6000000001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-720000</v>
      </c>
      <c r="L34" s="29">
        <f t="shared" si="11"/>
        <v>-666000</v>
      </c>
      <c r="M34" s="29">
        <f t="shared" si="11"/>
        <v>0</v>
      </c>
      <c r="N34" s="29">
        <f t="shared" si="11"/>
        <v>0</v>
      </c>
      <c r="O34" s="29">
        <f t="shared" si="11"/>
        <v>-1386000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-720000</v>
      </c>
      <c r="L41" s="31">
        <v>-666000</v>
      </c>
      <c r="M41" s="31">
        <v>0</v>
      </c>
      <c r="N41" s="31">
        <v>0</v>
      </c>
      <c r="O41" s="31">
        <f t="shared" si="10"/>
        <v>-1386000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963699.82</v>
      </c>
      <c r="C53" s="34">
        <f aca="true" t="shared" si="13" ref="C53:N53">+C20+C31</f>
        <v>665385.1199999999</v>
      </c>
      <c r="D53" s="34">
        <f t="shared" si="13"/>
        <v>677384.53</v>
      </c>
      <c r="E53" s="34">
        <f t="shared" si="13"/>
        <v>197815.98</v>
      </c>
      <c r="F53" s="34">
        <f t="shared" si="13"/>
        <v>604341.13</v>
      </c>
      <c r="G53" s="34">
        <f t="shared" si="13"/>
        <v>838930.2600000001</v>
      </c>
      <c r="H53" s="34">
        <f t="shared" si="13"/>
        <v>165290.38000000003</v>
      </c>
      <c r="I53" s="34">
        <f t="shared" si="13"/>
        <v>632515.9299999999</v>
      </c>
      <c r="J53" s="34">
        <f t="shared" si="13"/>
        <v>601400.56</v>
      </c>
      <c r="K53" s="34">
        <f t="shared" si="13"/>
        <v>66488.21000000008</v>
      </c>
      <c r="L53" s="34">
        <f t="shared" si="13"/>
        <v>69769.44999999995</v>
      </c>
      <c r="M53" s="34">
        <f t="shared" si="13"/>
        <v>381497.31999999995</v>
      </c>
      <c r="N53" s="34">
        <f t="shared" si="13"/>
        <v>182546.19</v>
      </c>
      <c r="O53" s="34">
        <f>SUM(B53:N53)</f>
        <v>6047064.88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963699.8200000001</v>
      </c>
      <c r="C59" s="42">
        <f t="shared" si="14"/>
        <v>665385.13</v>
      </c>
      <c r="D59" s="42">
        <f t="shared" si="14"/>
        <v>677384.53</v>
      </c>
      <c r="E59" s="42">
        <f t="shared" si="14"/>
        <v>197815.97</v>
      </c>
      <c r="F59" s="42">
        <f t="shared" si="14"/>
        <v>604341.13</v>
      </c>
      <c r="G59" s="42">
        <f t="shared" si="14"/>
        <v>838930.27</v>
      </c>
      <c r="H59" s="42">
        <f t="shared" si="14"/>
        <v>165290.39</v>
      </c>
      <c r="I59" s="42">
        <f t="shared" si="14"/>
        <v>632515.93</v>
      </c>
      <c r="J59" s="42">
        <f t="shared" si="14"/>
        <v>601400.56</v>
      </c>
      <c r="K59" s="42">
        <f t="shared" si="14"/>
        <v>66488.21</v>
      </c>
      <c r="L59" s="42">
        <f t="shared" si="14"/>
        <v>69769.45</v>
      </c>
      <c r="M59" s="42">
        <f t="shared" si="14"/>
        <v>381497.33</v>
      </c>
      <c r="N59" s="42">
        <f t="shared" si="14"/>
        <v>182546.19</v>
      </c>
      <c r="O59" s="34">
        <f t="shared" si="14"/>
        <v>6047064.910000001</v>
      </c>
      <c r="Q59"/>
    </row>
    <row r="60" spans="1:18" ht="18.75" customHeight="1">
      <c r="A60" s="26" t="s">
        <v>54</v>
      </c>
      <c r="B60" s="42">
        <v>791800.79</v>
      </c>
      <c r="C60" s="42">
        <v>474773.79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1266574.58</v>
      </c>
      <c r="P60"/>
      <c r="Q60"/>
      <c r="R60" s="41"/>
    </row>
    <row r="61" spans="1:16" ht="18.75" customHeight="1">
      <c r="A61" s="26" t="s">
        <v>55</v>
      </c>
      <c r="B61" s="42">
        <v>171899.03</v>
      </c>
      <c r="C61" s="42">
        <v>190611.34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362510.37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677384.53</v>
      </c>
      <c r="E62" s="43">
        <v>0</v>
      </c>
      <c r="F62" s="43">
        <v>0</v>
      </c>
      <c r="G62" s="43">
        <v>0</v>
      </c>
      <c r="H62" s="42">
        <v>165290.39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842674.92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197815.97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197815.97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604341.13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604341.13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838930.27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838930.27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632515.93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632515.93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601400.56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601400.56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66488.21</v>
      </c>
      <c r="L68" s="29">
        <v>69769.45</v>
      </c>
      <c r="M68" s="43">
        <v>0</v>
      </c>
      <c r="N68" s="43">
        <v>0</v>
      </c>
      <c r="O68" s="34">
        <f t="shared" si="15"/>
        <v>136257.66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381497.33</v>
      </c>
      <c r="N69" s="43">
        <v>0</v>
      </c>
      <c r="O69" s="34">
        <f t="shared" si="15"/>
        <v>381497.33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182546.19</v>
      </c>
      <c r="O70" s="46">
        <f t="shared" si="15"/>
        <v>182546.19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2023-07-20T21:58:45Z</dcterms:modified>
  <cp:category/>
  <cp:version/>
  <cp:contentType/>
  <cp:contentStatus/>
</cp:coreProperties>
</file>