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'!$A$1:$K$73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<sst xmlns="http://schemas.openxmlformats.org/spreadsheetml/2006/main" count="82" uniqueCount="81">
  <si>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</si>
  <si>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</si>
  <si>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</si>
  <si>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</si>
  <si>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</si>
  <si>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</si>
  <si>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</si>
  <si>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</si>
  <si>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</si>
  <si>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</si>
  <si>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</si>
  <si>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</si>
  <si>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</si>
  <si>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</si>
  <si>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</si>
  <si>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</si>
  <si>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</si>
  <si>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</si>
  <si>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</si>
  <si>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</si>
  <si>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</si>
  <si>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</si>
  <si>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</si>
  <si>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</si>
  <si>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</si>
  <si>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</si>
  <si>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</si>
  <si>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</si>
  <si>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</si>
  <si>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</si>
  <si>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</si>
  <si>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</si>
  <si>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</si>
  <si>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</si>
  <si>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</si>
  <si>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</si>
  <si>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</si>
  <si>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</si>
  <si>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</si>
  <si>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</si>
  <si>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</si>
  <si>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</si>
  <si>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</si>
  <si>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</si>
  <si>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</si>
  <si>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</si>
  <si>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</si>
  <si>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</si>
  <si>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</si>
  <si>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</si>
  <si>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</si>
  <si>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</si>
  <si>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</si>
  <si>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</si>
  <si>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</si>
  <si>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</si>
  <si>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</si>
  <si>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</si>
  <si>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</si>
  <si>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</si>
  <si>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</si>
  <si>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</si>
  <si>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</si>
  <si>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</si>
  <si>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</si>
  <si>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</si>
  <si>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</si>
  <si>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</si>
  <si>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</si>
  <si>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</si>
  <si>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</si>
  <si>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 Remuneração Bruta do Operador (4.1 + 4.2 +....+ 4.8)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</si>
  <si>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</si>
  <si>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</si>
  <si>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</si>
  <si>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</si>
  <si>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</si>
  <si>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</si>
  <si>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</si>
  <si>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1.2.1. Idosos acima de 65 anos</t>
  </si>
  <si>
    <t>OPERAÇÃO 26/07/23 - VENCIMENTO 02/08/23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</si>
</sst>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321216</v>
      </c>
      <c r="C7" s="46">
        <f aca="true" t="shared" si="0" ref="C7:J7">+C8+C11</f>
        <v>262415</v>
      </c>
      <c r="D7" s="46">
        <f t="shared" si="0"/>
        <v>316862</v>
      </c>
      <c r="E7" s="46">
        <f t="shared" si="0"/>
        <v>178748</v>
      </c>
      <c r="F7" s="46">
        <f t="shared" si="0"/>
        <v>227228</v>
      </c>
      <c r="G7" s="46">
        <f t="shared" si="0"/>
        <v>218846</v>
      </c>
      <c r="H7" s="46">
        <f t="shared" si="0"/>
        <v>253734</v>
      </c>
      <c r="I7" s="46">
        <f t="shared" si="0"/>
        <v>354469</v>
      </c>
      <c r="J7" s="46">
        <f t="shared" si="0"/>
        <v>118954</v>
      </c>
      <c r="K7" s="38">
        <f aca="true" t="shared" si="1" ref="K7:K13">SUM(B7:J7)</f>
        <v>2252472</v>
      </c>
      <c r="L7" s="45"/>
      <c r="M7"/>
      <c r="N7"/>
    </row>
    <row r="8" spans="1:14" ht="16.5" customHeight="1">
      <c r="A8" s="43" t="s">
        <v>76</v>
      </c>
      <c r="B8" s="44">
        <f aca="true" t="shared" si="2" ref="B8:J8">+B9+B10</f>
        <v>15389</v>
      </c>
      <c r="C8" s="44">
        <f t="shared" si="2"/>
        <v>15772</v>
      </c>
      <c r="D8" s="44">
        <f t="shared" si="2"/>
        <v>14548</v>
      </c>
      <c r="E8" s="44">
        <f t="shared" si="2"/>
        <v>10130</v>
      </c>
      <c r="F8" s="44">
        <f t="shared" si="2"/>
        <v>11558</v>
      </c>
      <c r="G8" s="44">
        <f t="shared" si="2"/>
        <v>5844</v>
      </c>
      <c r="H8" s="44">
        <f t="shared" si="2"/>
        <v>5140</v>
      </c>
      <c r="I8" s="44">
        <f t="shared" si="2"/>
        <v>15812</v>
      </c>
      <c r="J8" s="44">
        <f t="shared" si="2"/>
        <v>3218</v>
      </c>
      <c r="K8" s="38">
        <f t="shared" si="1"/>
        <v>97411</v>
      </c>
      <c r="L8"/>
      <c r="M8"/>
      <c r="N8"/>
    </row>
    <row r="9" spans="1:14" ht="16.5" customHeight="1">
      <c r="A9" s="22" t="s">
        <v>32</v>
      </c>
      <c r="B9" s="44">
        <v>15334</v>
      </c>
      <c r="C9" s="44">
        <v>15770</v>
      </c>
      <c r="D9" s="44">
        <v>14548</v>
      </c>
      <c r="E9" s="44">
        <v>9958</v>
      </c>
      <c r="F9" s="44">
        <v>11547</v>
      </c>
      <c r="G9" s="44">
        <v>5843</v>
      </c>
      <c r="H9" s="44">
        <v>5140</v>
      </c>
      <c r="I9" s="44">
        <v>15754</v>
      </c>
      <c r="J9" s="44">
        <v>3218</v>
      </c>
      <c r="K9" s="38">
        <f t="shared" si="1"/>
        <v>97112</v>
      </c>
      <c r="L9"/>
      <c r="M9"/>
      <c r="N9"/>
    </row>
    <row r="10" spans="1:14" ht="16.5" customHeight="1">
      <c r="A10" s="22" t="s">
        <v>31</v>
      </c>
      <c r="B10" s="44">
        <v>55</v>
      </c>
      <c r="C10" s="44">
        <v>2</v>
      </c>
      <c r="D10" s="44">
        <v>0</v>
      </c>
      <c r="E10" s="44">
        <v>172</v>
      </c>
      <c r="F10" s="44">
        <v>11</v>
      </c>
      <c r="G10" s="44">
        <v>1</v>
      </c>
      <c r="H10" s="44">
        <v>0</v>
      </c>
      <c r="I10" s="44">
        <v>58</v>
      </c>
      <c r="J10" s="44">
        <v>0</v>
      </c>
      <c r="K10" s="38">
        <f t="shared" si="1"/>
        <v>299</v>
      </c>
      <c r="L10"/>
      <c r="M10"/>
      <c r="N10"/>
    </row>
    <row r="11" spans="1:14" ht="16.5" customHeight="1">
      <c r="A11" s="43" t="s">
        <v>67</v>
      </c>
      <c r="B11" s="42">
        <v>305827</v>
      </c>
      <c r="C11" s="42">
        <v>246643</v>
      </c>
      <c r="D11" s="42">
        <v>302314</v>
      </c>
      <c r="E11" s="42">
        <v>168618</v>
      </c>
      <c r="F11" s="42">
        <v>215670</v>
      </c>
      <c r="G11" s="42">
        <v>213002</v>
      </c>
      <c r="H11" s="42">
        <v>248594</v>
      </c>
      <c r="I11" s="42">
        <v>338657</v>
      </c>
      <c r="J11" s="42">
        <v>115736</v>
      </c>
      <c r="K11" s="38">
        <f t="shared" si="1"/>
        <v>2155061</v>
      </c>
      <c r="L11" s="59"/>
      <c r="M11" s="59"/>
      <c r="N11" s="59"/>
    </row>
    <row r="12" spans="1:14" ht="16.5" customHeight="1">
      <c r="A12" s="22" t="s">
        <v>79</v>
      </c>
      <c r="B12" s="42">
        <v>21762</v>
      </c>
      <c r="C12" s="42">
        <v>19038</v>
      </c>
      <c r="D12" s="42">
        <v>23636</v>
      </c>
      <c r="E12" s="42">
        <v>15628</v>
      </c>
      <c r="F12" s="42">
        <v>13131</v>
      </c>
      <c r="G12" s="42">
        <v>11711</v>
      </c>
      <c r="H12" s="42">
        <v>12126</v>
      </c>
      <c r="I12" s="42">
        <v>18268</v>
      </c>
      <c r="J12" s="42">
        <v>4988</v>
      </c>
      <c r="K12" s="38">
        <f t="shared" si="1"/>
        <v>140288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284065</v>
      </c>
      <c r="C13" s="42">
        <f>+C11-C12</f>
        <v>227605</v>
      </c>
      <c r="D13" s="42">
        <f>+D11-D12</f>
        <v>278678</v>
      </c>
      <c r="E13" s="42">
        <f aca="true" t="shared" si="3" ref="E13:J13">+E11-E12</f>
        <v>152990</v>
      </c>
      <c r="F13" s="42">
        <f t="shared" si="3"/>
        <v>202539</v>
      </c>
      <c r="G13" s="42">
        <f t="shared" si="3"/>
        <v>201291</v>
      </c>
      <c r="H13" s="42">
        <f t="shared" si="3"/>
        <v>236468</v>
      </c>
      <c r="I13" s="42">
        <f t="shared" si="3"/>
        <v>320389</v>
      </c>
      <c r="J13" s="42">
        <f t="shared" si="3"/>
        <v>110748</v>
      </c>
      <c r="K13" s="38">
        <f t="shared" si="1"/>
        <v>2014773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4.4911</v>
      </c>
      <c r="C15" s="41">
        <v>4.9339</v>
      </c>
      <c r="D15" s="41">
        <v>5.4695</v>
      </c>
      <c r="E15" s="41">
        <v>4.7554</v>
      </c>
      <c r="F15" s="41">
        <v>5.0324</v>
      </c>
      <c r="G15" s="41">
        <v>5.0834</v>
      </c>
      <c r="H15" s="41">
        <v>4.0475</v>
      </c>
      <c r="I15" s="41">
        <v>4.0885</v>
      </c>
      <c r="J15" s="41">
        <v>4.6262</v>
      </c>
      <c r="K15" s="31"/>
      <c r="L15"/>
      <c r="M15"/>
      <c r="N15"/>
    </row>
    <row r="16" spans="1:12" ht="15" customHeight="1">
      <c r="A16" s="16" t="s">
        <v>69</v>
      </c>
      <c r="B16" s="41">
        <v>-0.0602</v>
      </c>
      <c r="C16" s="41">
        <v>-0.0662</v>
      </c>
      <c r="D16" s="41">
        <v>-0.0733</v>
      </c>
      <c r="E16" s="41">
        <v>-0.0638</v>
      </c>
      <c r="F16" s="41">
        <v>-0.0675</v>
      </c>
      <c r="G16" s="41">
        <v>-0.0682</v>
      </c>
      <c r="H16" s="41">
        <v>-0.0543</v>
      </c>
      <c r="I16" s="41">
        <v>-0.0548</v>
      </c>
      <c r="J16" s="41">
        <v>-0.062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1.077982423626059</v>
      </c>
      <c r="C18" s="39">
        <v>1.134649995930568</v>
      </c>
      <c r="D18" s="39">
        <v>1.056942209620892</v>
      </c>
      <c r="E18" s="39">
        <v>1.319445690659691</v>
      </c>
      <c r="F18" s="39">
        <v>0.985086936333021</v>
      </c>
      <c r="G18" s="39">
        <v>1.100092398441506</v>
      </c>
      <c r="H18" s="39">
        <v>1.085317252456269</v>
      </c>
      <c r="I18" s="39">
        <v>1.067293338516426</v>
      </c>
      <c r="J18" s="39">
        <v>0.997214299529868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71</v>
      </c>
      <c r="B20" s="36">
        <f>SUM(B21:B28)</f>
        <v>1601219.79</v>
      </c>
      <c r="C20" s="36">
        <f aca="true" t="shared" si="4" ref="C20:J20">SUM(C21:C28)</f>
        <v>1510111.87</v>
      </c>
      <c r="D20" s="36">
        <f t="shared" si="4"/>
        <v>1878964.99</v>
      </c>
      <c r="E20" s="36">
        <f t="shared" si="4"/>
        <v>1157973.1400000001</v>
      </c>
      <c r="F20" s="36">
        <f t="shared" si="4"/>
        <v>1156152.2000000002</v>
      </c>
      <c r="G20" s="36">
        <f t="shared" si="4"/>
        <v>1255125.4900000002</v>
      </c>
      <c r="H20" s="36">
        <f t="shared" si="4"/>
        <v>1149538.1400000001</v>
      </c>
      <c r="I20" s="36">
        <f t="shared" si="4"/>
        <v>1605141.6400000001</v>
      </c>
      <c r="J20" s="36">
        <f t="shared" si="4"/>
        <v>564220.2100000001</v>
      </c>
      <c r="K20" s="36">
        <f aca="true" t="shared" si="5" ref="K20:K28">SUM(B20:J20)</f>
        <v>11878447.470000003</v>
      </c>
      <c r="L20"/>
      <c r="M20"/>
      <c r="N20"/>
    </row>
    <row r="21" spans="1:14" ht="16.5" customHeight="1">
      <c r="A21" s="35" t="s">
        <v>28</v>
      </c>
      <c r="B21" s="58">
        <f>ROUND((B15+B16)*B7,2)</f>
        <v>1423275.97</v>
      </c>
      <c r="C21" s="58">
        <f>ROUND((C15+C16)*C7,2)</f>
        <v>1277357.5</v>
      </c>
      <c r="D21" s="58">
        <f aca="true" t="shared" si="6" ref="D21:J21">ROUND((D15+D16)*D7,2)</f>
        <v>1709850.72</v>
      </c>
      <c r="E21" s="58">
        <f t="shared" si="6"/>
        <v>838614.12</v>
      </c>
      <c r="F21" s="58">
        <f t="shared" si="6"/>
        <v>1128164.3</v>
      </c>
      <c r="G21" s="58">
        <f t="shared" si="6"/>
        <v>1097556.46</v>
      </c>
      <c r="H21" s="58">
        <f t="shared" si="6"/>
        <v>1013210.61</v>
      </c>
      <c r="I21" s="58">
        <f t="shared" si="6"/>
        <v>1429821.61</v>
      </c>
      <c r="J21" s="58">
        <f t="shared" si="6"/>
        <v>542929.85</v>
      </c>
      <c r="K21" s="30">
        <f t="shared" si="5"/>
        <v>10460781.139999999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110990.51</v>
      </c>
      <c r="C22" s="30">
        <f t="shared" si="7"/>
        <v>171996.18</v>
      </c>
      <c r="D22" s="30">
        <f t="shared" si="7"/>
        <v>97362.68</v>
      </c>
      <c r="E22" s="30">
        <f t="shared" si="7"/>
        <v>267891.67</v>
      </c>
      <c r="F22" s="30">
        <f t="shared" si="7"/>
        <v>-16824.39</v>
      </c>
      <c r="G22" s="30">
        <f t="shared" si="7"/>
        <v>109857.06</v>
      </c>
      <c r="H22" s="30">
        <f t="shared" si="7"/>
        <v>86444.35</v>
      </c>
      <c r="I22" s="30">
        <f t="shared" si="7"/>
        <v>96217.47</v>
      </c>
      <c r="J22" s="30">
        <f t="shared" si="7"/>
        <v>-1512.44</v>
      </c>
      <c r="K22" s="30">
        <f t="shared" si="5"/>
        <v>922423.09</v>
      </c>
      <c r="L22"/>
      <c r="M22"/>
      <c r="N22"/>
    </row>
    <row r="23" spans="1:14" ht="16.5" customHeight="1">
      <c r="A23" s="18" t="s">
        <v>26</v>
      </c>
      <c r="B23" s="30">
        <v>62705.5</v>
      </c>
      <c r="C23" s="30">
        <v>54971.51</v>
      </c>
      <c r="D23" s="30">
        <v>63709.51</v>
      </c>
      <c r="E23" s="30">
        <v>44571.42</v>
      </c>
      <c r="F23" s="30">
        <v>41326.85</v>
      </c>
      <c r="G23" s="30">
        <v>44062.58</v>
      </c>
      <c r="H23" s="30">
        <v>44583.3</v>
      </c>
      <c r="I23" s="30">
        <v>73073.58</v>
      </c>
      <c r="J23" s="30">
        <v>20180.16</v>
      </c>
      <c r="K23" s="30">
        <f t="shared" si="5"/>
        <v>449184.41</v>
      </c>
      <c r="L23"/>
      <c r="M23"/>
      <c r="N23"/>
    </row>
    <row r="24" spans="1:14" ht="16.5" customHeight="1">
      <c r="A24" s="18" t="s">
        <v>25</v>
      </c>
      <c r="B24" s="30">
        <v>1729.43</v>
      </c>
      <c r="C24" s="34">
        <v>3458.86</v>
      </c>
      <c r="D24" s="34">
        <v>5188.29</v>
      </c>
      <c r="E24" s="30">
        <v>5188.29</v>
      </c>
      <c r="F24" s="30">
        <v>1729.43</v>
      </c>
      <c r="G24" s="34">
        <v>1729.43</v>
      </c>
      <c r="H24" s="34">
        <v>3458.86</v>
      </c>
      <c r="I24" s="34">
        <v>3458.86</v>
      </c>
      <c r="J24" s="34">
        <v>1729.43</v>
      </c>
      <c r="K24" s="30">
        <f t="shared" si="5"/>
        <v>27670.88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1320.84</v>
      </c>
      <c r="C26" s="30">
        <v>1245.29</v>
      </c>
      <c r="D26" s="30">
        <v>1550.1</v>
      </c>
      <c r="E26" s="30">
        <v>956.11</v>
      </c>
      <c r="F26" s="30">
        <v>953.51</v>
      </c>
      <c r="G26" s="30">
        <v>1034.27</v>
      </c>
      <c r="H26" s="30">
        <v>948.3</v>
      </c>
      <c r="I26" s="30">
        <v>1323.45</v>
      </c>
      <c r="J26" s="30">
        <v>466.33</v>
      </c>
      <c r="K26" s="30">
        <f t="shared" si="5"/>
        <v>9798.199999999999</v>
      </c>
      <c r="L26" s="59"/>
      <c r="M26" s="59"/>
      <c r="N26" s="59"/>
    </row>
    <row r="27" spans="1:14" ht="16.5" customHeight="1">
      <c r="A27" s="18" t="s">
        <v>77</v>
      </c>
      <c r="B27" s="30">
        <v>340.09</v>
      </c>
      <c r="C27" s="30">
        <v>290.2</v>
      </c>
      <c r="D27" s="30">
        <v>343.13</v>
      </c>
      <c r="E27" s="30">
        <v>199.55</v>
      </c>
      <c r="F27" s="30">
        <v>226.32</v>
      </c>
      <c r="G27" s="30">
        <v>230.58</v>
      </c>
      <c r="H27" s="30">
        <v>228.15</v>
      </c>
      <c r="I27" s="30">
        <v>294.46</v>
      </c>
      <c r="J27" s="30">
        <v>113.16</v>
      </c>
      <c r="K27" s="30">
        <f t="shared" si="5"/>
        <v>2265.64</v>
      </c>
      <c r="L27" s="59"/>
      <c r="M27" s="59"/>
      <c r="N27" s="59"/>
    </row>
    <row r="28" spans="1:14" ht="16.5" customHeight="1">
      <c r="A28" s="18" t="s">
        <v>78</v>
      </c>
      <c r="B28" s="30">
        <v>857.45</v>
      </c>
      <c r="C28" s="30">
        <v>792.33</v>
      </c>
      <c r="D28" s="30">
        <v>960.56</v>
      </c>
      <c r="E28" s="30">
        <v>551.98</v>
      </c>
      <c r="F28" s="30">
        <v>576.18</v>
      </c>
      <c r="G28" s="30">
        <v>655.11</v>
      </c>
      <c r="H28" s="30">
        <v>664.57</v>
      </c>
      <c r="I28" s="30">
        <v>952.21</v>
      </c>
      <c r="J28" s="30">
        <v>313.72</v>
      </c>
      <c r="K28" s="30">
        <f t="shared" si="5"/>
        <v>6324.11</v>
      </c>
      <c r="L28" s="59"/>
      <c r="M28" s="59"/>
      <c r="N28" s="59"/>
    </row>
    <row r="29" spans="1:11" ht="12" customHeight="1">
      <c r="A29" s="33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</row>
    <row r="30" spans="1:11" ht="12" customHeight="1">
      <c r="A30" s="18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</row>
    <row r="31" spans="1:14" ht="16.5" customHeight="1">
      <c r="A31" s="16" t="s">
        <v>23</v>
      </c>
      <c r="B31" s="30">
        <f aca="true" t="shared" si="8" ref="B31:J31">+B32+B37+B49</f>
        <v>-119095.32</v>
      </c>
      <c r="C31" s="30">
        <f t="shared" si="8"/>
        <v>-75997.11</v>
      </c>
      <c r="D31" s="30">
        <f t="shared" si="8"/>
        <v>-104452.74999999994</v>
      </c>
      <c r="E31" s="30">
        <f t="shared" si="8"/>
        <v>-119117.86</v>
      </c>
      <c r="F31" s="30">
        <f t="shared" si="8"/>
        <v>-50806.8</v>
      </c>
      <c r="G31" s="30">
        <f t="shared" si="8"/>
        <v>-74386.62</v>
      </c>
      <c r="H31" s="30">
        <f t="shared" si="8"/>
        <v>-38674.31</v>
      </c>
      <c r="I31" s="30">
        <f t="shared" si="8"/>
        <v>-94377.58</v>
      </c>
      <c r="J31" s="30">
        <f t="shared" si="8"/>
        <v>-28369.89</v>
      </c>
      <c r="K31" s="30">
        <f aca="true" t="shared" si="9" ref="K31:K39">SUM(B31:J31)</f>
        <v>-705278.24</v>
      </c>
      <c r="L31"/>
      <c r="M31"/>
      <c r="N31"/>
    </row>
    <row r="32" spans="1:14" ht="16.5" customHeight="1">
      <c r="A32" s="18" t="s">
        <v>22</v>
      </c>
      <c r="B32" s="30">
        <f aca="true" t="shared" si="10" ref="B32:J32">B33+B34+B35+B36</f>
        <v>-119095.32</v>
      </c>
      <c r="C32" s="30">
        <f t="shared" si="10"/>
        <v>-75997.11</v>
      </c>
      <c r="D32" s="30">
        <f t="shared" si="10"/>
        <v>-82070.29999999999</v>
      </c>
      <c r="E32" s="30">
        <f t="shared" si="10"/>
        <v>-119117.86</v>
      </c>
      <c r="F32" s="30">
        <f t="shared" si="10"/>
        <v>-50806.8</v>
      </c>
      <c r="G32" s="30">
        <f t="shared" si="10"/>
        <v>-74386.62</v>
      </c>
      <c r="H32" s="30">
        <f t="shared" si="10"/>
        <v>-38674.31</v>
      </c>
      <c r="I32" s="30">
        <f t="shared" si="10"/>
        <v>-94377.58</v>
      </c>
      <c r="J32" s="30">
        <f t="shared" si="10"/>
        <v>-21890.29</v>
      </c>
      <c r="K32" s="30">
        <f t="shared" si="9"/>
        <v>-676416.19</v>
      </c>
      <c r="L32"/>
      <c r="M32"/>
      <c r="N32"/>
    </row>
    <row r="33" spans="1:14" s="23" customFormat="1" ht="16.5" customHeight="1">
      <c r="A33" s="29" t="s">
        <v>55</v>
      </c>
      <c r="B33" s="30">
        <f aca="true" t="shared" si="11" ref="B33:J33">-ROUND((B9)*$E$3,2)</f>
        <v>-67469.6</v>
      </c>
      <c r="C33" s="30">
        <f t="shared" si="11"/>
        <v>-69388</v>
      </c>
      <c r="D33" s="30">
        <f t="shared" si="11"/>
        <v>-64011.2</v>
      </c>
      <c r="E33" s="30">
        <f t="shared" si="11"/>
        <v>-43815.2</v>
      </c>
      <c r="F33" s="30">
        <f t="shared" si="11"/>
        <v>-50806.8</v>
      </c>
      <c r="G33" s="30">
        <f t="shared" si="11"/>
        <v>-25709.2</v>
      </c>
      <c r="H33" s="30">
        <f t="shared" si="11"/>
        <v>-22616</v>
      </c>
      <c r="I33" s="30">
        <f t="shared" si="11"/>
        <v>-69317.6</v>
      </c>
      <c r="J33" s="30">
        <f t="shared" si="11"/>
        <v>-14159.2</v>
      </c>
      <c r="K33" s="30">
        <f t="shared" si="9"/>
        <v>-427292.8</v>
      </c>
      <c r="L33" s="28"/>
      <c r="M33"/>
      <c r="N33"/>
    </row>
    <row r="34" spans="1:14" ht="16.5" customHeight="1">
      <c r="A34" s="25" t="s">
        <v>21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30">
        <f t="shared" si="9"/>
        <v>0</v>
      </c>
      <c r="L34"/>
      <c r="M34"/>
      <c r="N34"/>
    </row>
    <row r="35" spans="1:14" ht="16.5" customHeight="1">
      <c r="A35" s="25" t="s">
        <v>20</v>
      </c>
      <c r="B35" s="30">
        <v>0</v>
      </c>
      <c r="C35" s="30">
        <v>0</v>
      </c>
      <c r="D35" s="30">
        <v>0</v>
      </c>
      <c r="E35" s="30">
        <v>0</v>
      </c>
      <c r="F35" s="26">
        <v>0</v>
      </c>
      <c r="G35" s="30">
        <v>0</v>
      </c>
      <c r="H35" s="30">
        <v>0</v>
      </c>
      <c r="I35" s="30">
        <v>0</v>
      </c>
      <c r="J35" s="30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19</v>
      </c>
      <c r="B36" s="30">
        <v>-51625.72</v>
      </c>
      <c r="C36" s="30">
        <v>-6609.11</v>
      </c>
      <c r="D36" s="30">
        <v>-18059.1</v>
      </c>
      <c r="E36" s="30">
        <v>-75302.66</v>
      </c>
      <c r="F36" s="26">
        <v>0</v>
      </c>
      <c r="G36" s="30">
        <v>-48677.42</v>
      </c>
      <c r="H36" s="30">
        <v>-16058.31</v>
      </c>
      <c r="I36" s="30">
        <v>-25059.98</v>
      </c>
      <c r="J36" s="30">
        <v>-7731.09</v>
      </c>
      <c r="K36" s="30">
        <f t="shared" si="9"/>
        <v>-249123.39</v>
      </c>
      <c r="L36"/>
      <c r="M36"/>
      <c r="N36"/>
    </row>
    <row r="37" spans="1:14" s="23" customFormat="1" ht="16.5" customHeight="1">
      <c r="A37" s="18" t="s">
        <v>18</v>
      </c>
      <c r="B37" s="27">
        <f aca="true" t="shared" si="12" ref="B37:J37">SUM(B38:B47)</f>
        <v>0</v>
      </c>
      <c r="C37" s="27">
        <f t="shared" si="12"/>
        <v>0</v>
      </c>
      <c r="D37" s="27">
        <f t="shared" si="12"/>
        <v>-22382.449999999953</v>
      </c>
      <c r="E37" s="27">
        <f t="shared" si="12"/>
        <v>0</v>
      </c>
      <c r="F37" s="27">
        <f t="shared" si="12"/>
        <v>0</v>
      </c>
      <c r="G37" s="27">
        <f t="shared" si="12"/>
        <v>0</v>
      </c>
      <c r="H37" s="27">
        <f t="shared" si="12"/>
        <v>0</v>
      </c>
      <c r="I37" s="27">
        <f t="shared" si="12"/>
        <v>0</v>
      </c>
      <c r="J37" s="27">
        <f t="shared" si="12"/>
        <v>-6479.6</v>
      </c>
      <c r="K37" s="30">
        <f t="shared" si="9"/>
        <v>-28862.049999999952</v>
      </c>
      <c r="L37"/>
      <c r="M37"/>
      <c r="N37"/>
    </row>
    <row r="38" spans="1:14" ht="16.5" customHeight="1">
      <c r="A38" s="25" t="s">
        <v>17</v>
      </c>
      <c r="B38" s="17">
        <v>0</v>
      </c>
      <c r="C38" s="17">
        <v>0</v>
      </c>
      <c r="D38" s="27">
        <v>-22382.45</v>
      </c>
      <c r="E38" s="26">
        <v>0</v>
      </c>
      <c r="F38" s="26">
        <v>0</v>
      </c>
      <c r="G38" s="17">
        <v>0</v>
      </c>
      <c r="H38" s="26">
        <v>0</v>
      </c>
      <c r="I38" s="17">
        <v>0</v>
      </c>
      <c r="J38" s="27">
        <v>-6479.6</v>
      </c>
      <c r="K38" s="30">
        <f t="shared" si="9"/>
        <v>-28862.050000000003</v>
      </c>
      <c r="L38"/>
      <c r="M38"/>
      <c r="N38"/>
    </row>
    <row r="39" spans="1:14" ht="16.5" customHeight="1">
      <c r="A39" s="25" t="s">
        <v>16</v>
      </c>
      <c r="B39" s="27">
        <v>0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30">
        <f t="shared" si="9"/>
        <v>0</v>
      </c>
      <c r="L39"/>
      <c r="M39"/>
      <c r="N39"/>
    </row>
    <row r="40" spans="1:14" ht="16.5" customHeight="1">
      <c r="A40" s="25" t="s">
        <v>15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14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2" s="23" customFormat="1" ht="16.5" customHeight="1">
      <c r="A44" s="25" t="s">
        <v>11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4"/>
    </row>
    <row r="45" spans="1:14" s="23" customFormat="1" ht="16.5" customHeight="1">
      <c r="A45" s="25" t="s">
        <v>65</v>
      </c>
      <c r="B45" s="17">
        <v>0</v>
      </c>
      <c r="C45" s="17">
        <v>0</v>
      </c>
      <c r="D45" s="17">
        <v>1701000</v>
      </c>
      <c r="E45" s="17">
        <v>0</v>
      </c>
      <c r="F45" s="17">
        <v>0</v>
      </c>
      <c r="G45" s="17">
        <v>0</v>
      </c>
      <c r="H45" s="17">
        <v>1098000</v>
      </c>
      <c r="I45" s="17">
        <v>0</v>
      </c>
      <c r="J45" s="17">
        <v>0</v>
      </c>
      <c r="K45" s="30">
        <f aca="true" t="shared" si="13" ref="K45:K52">SUM(B45:J45)</f>
        <v>2799000</v>
      </c>
      <c r="L45" s="24"/>
      <c r="M45"/>
      <c r="N45"/>
    </row>
    <row r="46" spans="1:14" s="23" customFormat="1" ht="16.5" customHeight="1">
      <c r="A46" s="25" t="s">
        <v>66</v>
      </c>
      <c r="B46" s="17">
        <v>0</v>
      </c>
      <c r="C46" s="17">
        <v>0</v>
      </c>
      <c r="D46" s="17">
        <v>-1701000</v>
      </c>
      <c r="E46" s="17">
        <v>0</v>
      </c>
      <c r="F46" s="17">
        <v>0</v>
      </c>
      <c r="G46" s="17">
        <v>0</v>
      </c>
      <c r="H46" s="17">
        <v>-1098000</v>
      </c>
      <c r="I46" s="17">
        <v>0</v>
      </c>
      <c r="J46" s="17">
        <v>0</v>
      </c>
      <c r="K46" s="30">
        <f t="shared" si="13"/>
        <v>-2799000</v>
      </c>
      <c r="L46" s="24"/>
      <c r="M46"/>
      <c r="N46"/>
    </row>
    <row r="47" spans="1:14" s="23" customFormat="1" ht="16.5" customHeight="1">
      <c r="A47" s="25" t="s">
        <v>10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30">
        <f t="shared" si="13"/>
        <v>0</v>
      </c>
      <c r="L47" s="24"/>
      <c r="M47"/>
      <c r="N47"/>
    </row>
    <row r="48" spans="1:12" ht="12" customHeight="1">
      <c r="A48" s="22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21"/>
    </row>
    <row r="49" spans="1:14" ht="16.5" customHeight="1">
      <c r="A49" s="18" t="s">
        <v>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30">
        <f t="shared" si="13"/>
        <v>0</v>
      </c>
      <c r="L49"/>
      <c r="M49"/>
      <c r="N49"/>
    </row>
    <row r="50" spans="1:14" ht="16.5" customHeight="1">
      <c r="A50" s="18" t="s">
        <v>72</v>
      </c>
      <c r="B50" s="17">
        <f>+B51+B52</f>
        <v>0</v>
      </c>
      <c r="C50" s="17">
        <f aca="true" t="shared" si="14" ref="C50:J50">+C51+C52</f>
        <v>0</v>
      </c>
      <c r="D50" s="17">
        <f t="shared" si="14"/>
        <v>0</v>
      </c>
      <c r="E50" s="17">
        <f t="shared" si="14"/>
        <v>0</v>
      </c>
      <c r="F50" s="17">
        <f t="shared" si="14"/>
        <v>0</v>
      </c>
      <c r="G50" s="17">
        <f t="shared" si="14"/>
        <v>0</v>
      </c>
      <c r="H50" s="17">
        <f t="shared" si="14"/>
        <v>0</v>
      </c>
      <c r="I50" s="17">
        <f t="shared" si="14"/>
        <v>0</v>
      </c>
      <c r="J50" s="17">
        <f t="shared" si="14"/>
        <v>0</v>
      </c>
      <c r="K50" s="30">
        <f t="shared" si="13"/>
        <v>0</v>
      </c>
      <c r="L50" s="55"/>
      <c r="M50" s="59"/>
      <c r="N50" s="59"/>
    </row>
    <row r="51" spans="1:14" ht="16.5" customHeight="1">
      <c r="A51" s="25" t="s">
        <v>73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f t="shared" si="13"/>
        <v>0</v>
      </c>
      <c r="L51" s="59"/>
      <c r="M51" s="59"/>
      <c r="N51" s="59"/>
    </row>
    <row r="52" spans="1:14" ht="16.5" customHeight="1">
      <c r="A52" s="25" t="s">
        <v>74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5"/>
      <c r="M52" s="59"/>
      <c r="N52" s="59"/>
    </row>
    <row r="53" spans="1:12" ht="12" customHeight="1">
      <c r="A53" s="18"/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20"/>
      <c r="L53" s="9"/>
    </row>
    <row r="54" spans="1:12" ht="16.5" customHeight="1">
      <c r="A54" s="16" t="s">
        <v>8</v>
      </c>
      <c r="B54" s="27">
        <f aca="true" t="shared" si="15" ref="B54:J54">IF(B20+B31+B55&lt;0,0,B20+B31+B55)</f>
        <v>1482124.47</v>
      </c>
      <c r="C54" s="27">
        <f t="shared" si="15"/>
        <v>1434114.76</v>
      </c>
      <c r="D54" s="27">
        <f t="shared" si="15"/>
        <v>1774512.24</v>
      </c>
      <c r="E54" s="27">
        <f t="shared" si="15"/>
        <v>1038855.2800000001</v>
      </c>
      <c r="F54" s="27">
        <f t="shared" si="15"/>
        <v>1105345.4000000001</v>
      </c>
      <c r="G54" s="27">
        <f t="shared" si="15"/>
        <v>1180738.87</v>
      </c>
      <c r="H54" s="27">
        <f t="shared" si="15"/>
        <v>1110863.83</v>
      </c>
      <c r="I54" s="27">
        <f t="shared" si="15"/>
        <v>1510764.06</v>
      </c>
      <c r="J54" s="27">
        <f t="shared" si="15"/>
        <v>535850.3200000001</v>
      </c>
      <c r="K54" s="20">
        <f>SUM(B54:J54)</f>
        <v>11173169.230000002</v>
      </c>
      <c r="L54" s="54"/>
    </row>
    <row r="55" spans="1:13" ht="16.5" customHeight="1">
      <c r="A55" s="18" t="s">
        <v>7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f>SUM(B55:J55)</f>
        <v>0</v>
      </c>
      <c r="L55"/>
      <c r="M55" s="19"/>
    </row>
    <row r="56" spans="1:14" ht="16.5" customHeight="1">
      <c r="A56" s="18" t="s">
        <v>6</v>
      </c>
      <c r="B56" s="27">
        <f aca="true" t="shared" si="16" ref="B56:J56">IF(B20+B31+B55&gt;0,0,B20+B31+B55)</f>
        <v>0</v>
      </c>
      <c r="C56" s="27">
        <f t="shared" si="16"/>
        <v>0</v>
      </c>
      <c r="D56" s="27">
        <f t="shared" si="16"/>
        <v>0</v>
      </c>
      <c r="E56" s="27">
        <f t="shared" si="16"/>
        <v>0</v>
      </c>
      <c r="F56" s="27">
        <f t="shared" si="16"/>
        <v>0</v>
      </c>
      <c r="G56" s="27">
        <f t="shared" si="16"/>
        <v>0</v>
      </c>
      <c r="H56" s="27">
        <f t="shared" si="16"/>
        <v>0</v>
      </c>
      <c r="I56" s="27">
        <f t="shared" si="16"/>
        <v>0</v>
      </c>
      <c r="J56" s="27">
        <f t="shared" si="16"/>
        <v>0</v>
      </c>
      <c r="K56" s="17">
        <f>SUM(B56:J56)</f>
        <v>0</v>
      </c>
      <c r="L56"/>
      <c r="M56"/>
      <c r="N56"/>
    </row>
    <row r="57" spans="1:11" ht="12" customHeight="1">
      <c r="A57" s="16"/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/>
    </row>
    <row r="58" spans="1:12" ht="12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56"/>
    </row>
    <row r="59" spans="1:11" ht="12" customHeight="1">
      <c r="A59" s="13"/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/>
    </row>
    <row r="60" spans="1:12" ht="16.5" customHeight="1">
      <c r="A60" s="11" t="s">
        <v>5</v>
      </c>
      <c r="B60" s="10">
        <f aca="true" t="shared" si="17" ref="B60:J60">SUM(B61:B72)</f>
        <v>1482124.48</v>
      </c>
      <c r="C60" s="10">
        <f t="shared" si="17"/>
        <v>1434114.76436211</v>
      </c>
      <c r="D60" s="10">
        <f t="shared" si="17"/>
        <v>1774512.2472736984</v>
      </c>
      <c r="E60" s="10">
        <f t="shared" si="17"/>
        <v>1038855.2736993971</v>
      </c>
      <c r="F60" s="10">
        <f t="shared" si="17"/>
        <v>1105345.3989994405</v>
      </c>
      <c r="G60" s="10">
        <f t="shared" si="17"/>
        <v>1180738.8675346533</v>
      </c>
      <c r="H60" s="10">
        <f t="shared" si="17"/>
        <v>1110863.8259751545</v>
      </c>
      <c r="I60" s="10">
        <f>SUM(I61:I73)</f>
        <v>1510764.06</v>
      </c>
      <c r="J60" s="10">
        <f t="shared" si="17"/>
        <v>535850.3051142046</v>
      </c>
      <c r="K60" s="5">
        <f>SUM(K61:K73)</f>
        <v>11173169.222958656</v>
      </c>
      <c r="L60" s="9"/>
    </row>
    <row r="61" spans="1:12" ht="16.5" customHeight="1">
      <c r="A61" s="7" t="s">
        <v>56</v>
      </c>
      <c r="B61" s="8">
        <v>1295969.65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5">
        <f aca="true" t="shared" si="18" ref="K61:K72">SUM(B61:J61)</f>
        <v>1295969.65</v>
      </c>
      <c r="L61"/>
    </row>
    <row r="62" spans="1:12" ht="16.5" customHeight="1">
      <c r="A62" s="7" t="s">
        <v>57</v>
      </c>
      <c r="B62" s="8">
        <v>186154.83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8"/>
        <v>186154.83</v>
      </c>
      <c r="L62"/>
    </row>
    <row r="63" spans="1:12" ht="16.5" customHeight="1">
      <c r="A63" s="7" t="s">
        <v>4</v>
      </c>
      <c r="B63" s="6">
        <v>0</v>
      </c>
      <c r="C63" s="8">
        <v>1434114.76436211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/>
      <c r="J63" s="6">
        <v>0</v>
      </c>
      <c r="K63" s="5">
        <f t="shared" si="18"/>
        <v>1434114.76436211</v>
      </c>
      <c r="L63" s="56"/>
    </row>
    <row r="64" spans="1:11" ht="16.5" customHeight="1">
      <c r="A64" s="7" t="s">
        <v>3</v>
      </c>
      <c r="B64" s="6">
        <v>0</v>
      </c>
      <c r="C64" s="6">
        <v>0</v>
      </c>
      <c r="D64" s="8">
        <v>1774512.2472736984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1774512.2472736984</v>
      </c>
    </row>
    <row r="65" spans="1:11" ht="16.5" customHeight="1">
      <c r="A65" s="7" t="s">
        <v>2</v>
      </c>
      <c r="B65" s="6">
        <v>0</v>
      </c>
      <c r="C65" s="6">
        <v>0</v>
      </c>
      <c r="D65" s="6">
        <v>0</v>
      </c>
      <c r="E65" s="8">
        <v>1038855.2736993971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5">
        <f t="shared" si="18"/>
        <v>1038855.2736993971</v>
      </c>
    </row>
    <row r="66" spans="1:11" ht="16.5" customHeight="1">
      <c r="A66" s="7" t="s">
        <v>1</v>
      </c>
      <c r="B66" s="6">
        <v>0</v>
      </c>
      <c r="C66" s="6">
        <v>0</v>
      </c>
      <c r="D66" s="6">
        <v>0</v>
      </c>
      <c r="E66" s="6">
        <v>0</v>
      </c>
      <c r="F66" s="8">
        <v>1105345.3989994405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1105345.3989994405</v>
      </c>
    </row>
    <row r="67" spans="1:11" ht="16.5" customHeight="1">
      <c r="A67" s="7" t="s">
        <v>0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8">
        <v>1180738.8675346533</v>
      </c>
      <c r="H67" s="6">
        <v>0</v>
      </c>
      <c r="I67" s="6">
        <v>0</v>
      </c>
      <c r="J67" s="6">
        <v>0</v>
      </c>
      <c r="K67" s="5">
        <f t="shared" si="18"/>
        <v>1180738.8675346533</v>
      </c>
    </row>
    <row r="68" spans="1:11" ht="16.5" customHeight="1">
      <c r="A68" s="7" t="s">
        <v>49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8">
        <v>1110863.8259751545</v>
      </c>
      <c r="I68" s="6">
        <v>0</v>
      </c>
      <c r="J68" s="6">
        <v>0</v>
      </c>
      <c r="K68" s="5">
        <f t="shared" si="18"/>
        <v>1110863.8259751545</v>
      </c>
    </row>
    <row r="69" spans="1:11" ht="16.5" customHeight="1">
      <c r="A69" s="7" t="s">
        <v>50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5">
        <f t="shared" si="18"/>
        <v>0</v>
      </c>
    </row>
    <row r="70" spans="1:11" ht="16.5" customHeight="1">
      <c r="A70" s="7" t="s">
        <v>51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8">
        <v>555356.87</v>
      </c>
      <c r="J70" s="6">
        <v>0</v>
      </c>
      <c r="K70" s="5">
        <f t="shared" si="18"/>
        <v>555356.87</v>
      </c>
    </row>
    <row r="71" spans="1:11" ht="16.5" customHeight="1">
      <c r="A71" s="7" t="s">
        <v>52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955407.19</v>
      </c>
      <c r="J71" s="6">
        <v>0</v>
      </c>
      <c r="K71" s="5">
        <f t="shared" si="18"/>
        <v>955407.19</v>
      </c>
    </row>
    <row r="72" spans="1:11" ht="16.5" customHeight="1">
      <c r="A72" s="7" t="s">
        <v>53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8">
        <v>535850.3051142046</v>
      </c>
      <c r="K72" s="5">
        <f t="shared" si="18"/>
        <v>535850.3051142046</v>
      </c>
    </row>
    <row r="73" spans="1:11" ht="18" customHeight="1">
      <c r="A73" s="4" t="s">
        <v>64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2">
        <f>SUM(B73:J73)</f>
        <v>0</v>
      </c>
    </row>
    <row r="74" spans="1:10" ht="18" customHeight="1">
      <c r="A74" s="57" t="s">
        <v>75</v>
      </c>
      <c r="B74"/>
      <c r="C74"/>
      <c r="D74"/>
      <c r="E74"/>
      <c r="F74"/>
      <c r="G74"/>
      <c r="H74"/>
      <c r="I74"/>
      <c r="J74"/>
    </row>
    <row r="75" ht="18" customHeight="1"/>
    <row r="76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2023-08-01T17:45:58Z</dcterms:modified>
  <cp:category/>
  <cp:version/>
  <cp:contentType/>
  <cp:contentStatus/>
</cp:coreProperties>
</file>