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<sst xmlns="http://schemas.openxmlformats.org/spreadsheetml/2006/main" count="83" uniqueCount="82">
  <si>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</si>
  <si>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</si>
  <si>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</si>
  <si>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</si>
  <si>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</si>
  <si>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</si>
  <si>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</si>
  <si>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</si>
  <si>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</si>
  <si>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</si>
  <si>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</si>
  <si>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</si>
  <si>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</si>
  <si>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</si>
  <si>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</si>
  <si>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</si>
  <si>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</si>
  <si>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</si>
  <si>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</si>
  <si>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</si>
  <si>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</si>
  <si>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</si>
  <si>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</si>
  <si>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</si>
  <si>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</si>
  <si>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</si>
  <si>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</si>
  <si>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</si>
  <si>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</si>
  <si>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</si>
  <si>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</si>
  <si>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</si>
  <si>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</si>
  <si>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</si>
  <si>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</si>
  <si>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</si>
  <si>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</si>
  <si>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</si>
  <si>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</si>
  <si>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</si>
  <si>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</si>
  <si>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</si>
  <si>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</si>
  <si>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</si>
  <si>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</si>
  <si>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</si>
  <si>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</si>
  <si>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</si>
  <si>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</si>
  <si>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</si>
  <si>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</si>
  <si>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</si>
  <si>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</si>
  <si>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</si>
  <si>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</si>
  <si>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</si>
  <si>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</si>
  <si>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</si>
  <si>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</si>
  <si>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</si>
  <si>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</si>
  <si>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</si>
  <si>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</si>
  <si>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</si>
  <si>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</si>
  <si>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</si>
  <si>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</si>
  <si>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</si>
  <si>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</si>
  <si>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</si>
  <si>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</si>
  <si>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</si>
  <si>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</si>
  <si>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</si>
  <si>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</si>
  <si>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</si>
  <si>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</si>
  <si>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</si>
  <si>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</si>
  <si>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24/07/23 - VENCIMENTO 31/07/23</t>
  </si>
  <si>
    <t>5.3. Revisão de Remuneração pelo Transporte Coletivo ¹</t>
  </si>
  <si>
    <t>¹ Rede da madrugada, Arla 32 e equipamentos embarcados de junho.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</si>
</sst>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79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47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46</v>
      </c>
      <c r="B4" s="64" t="s">
        <v>45</v>
      </c>
      <c r="C4" s="65"/>
      <c r="D4" s="65"/>
      <c r="E4" s="65"/>
      <c r="F4" s="65"/>
      <c r="G4" s="65"/>
      <c r="H4" s="65"/>
      <c r="I4" s="65"/>
      <c r="J4" s="65"/>
      <c r="K4" s="63" t="s">
        <v>44</v>
      </c>
    </row>
    <row r="5" spans="1:11" ht="43.5" customHeight="1">
      <c r="A5" s="63"/>
      <c r="B5" s="48" t="s">
        <v>57</v>
      </c>
      <c r="C5" s="48" t="s">
        <v>43</v>
      </c>
      <c r="D5" s="49" t="s">
        <v>58</v>
      </c>
      <c r="E5" s="49" t="s">
        <v>59</v>
      </c>
      <c r="F5" s="49" t="s">
        <v>60</v>
      </c>
      <c r="G5" s="48" t="s">
        <v>61</v>
      </c>
      <c r="H5" s="49" t="s">
        <v>58</v>
      </c>
      <c r="I5" s="48" t="s">
        <v>42</v>
      </c>
      <c r="J5" s="48" t="s">
        <v>62</v>
      </c>
      <c r="K5" s="63"/>
    </row>
    <row r="6" spans="1:11" ht="18.75" customHeight="1">
      <c r="A6" s="63"/>
      <c r="B6" s="47" t="s">
        <v>41</v>
      </c>
      <c r="C6" s="47" t="s">
        <v>40</v>
      </c>
      <c r="D6" s="47" t="s">
        <v>39</v>
      </c>
      <c r="E6" s="47" t="s">
        <v>38</v>
      </c>
      <c r="F6" s="47" t="s">
        <v>37</v>
      </c>
      <c r="G6" s="47" t="s">
        <v>36</v>
      </c>
      <c r="H6" s="47" t="s">
        <v>35</v>
      </c>
      <c r="I6" s="47" t="s">
        <v>34</v>
      </c>
      <c r="J6" s="47" t="s">
        <v>33</v>
      </c>
      <c r="K6" s="63"/>
    </row>
    <row r="7" spans="1:14" ht="16.5" customHeight="1">
      <c r="A7" s="13" t="s">
        <v>32</v>
      </c>
      <c r="B7" s="46">
        <f>+B8+B11</f>
        <v>297439</v>
      </c>
      <c r="C7" s="46">
        <f aca="true" t="shared" si="0" ref="C7:J7">+C8+C11</f>
        <v>243930</v>
      </c>
      <c r="D7" s="46">
        <f t="shared" si="0"/>
        <v>295106</v>
      </c>
      <c r="E7" s="46">
        <f t="shared" si="0"/>
        <v>165696</v>
      </c>
      <c r="F7" s="46">
        <f t="shared" si="0"/>
        <v>210426</v>
      </c>
      <c r="G7" s="46">
        <f t="shared" si="0"/>
        <v>206232</v>
      </c>
      <c r="H7" s="46">
        <f t="shared" si="0"/>
        <v>234873</v>
      </c>
      <c r="I7" s="46">
        <f t="shared" si="0"/>
        <v>332134</v>
      </c>
      <c r="J7" s="46">
        <f t="shared" si="0"/>
        <v>109282</v>
      </c>
      <c r="K7" s="38">
        <f aca="true" t="shared" si="1" ref="K7:K13">SUM(B7:J7)</f>
        <v>2095118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15357</v>
      </c>
      <c r="C8" s="44">
        <f t="shared" si="2"/>
        <v>15823</v>
      </c>
      <c r="D8" s="44">
        <f t="shared" si="2"/>
        <v>15049</v>
      </c>
      <c r="E8" s="44">
        <f t="shared" si="2"/>
        <v>10332</v>
      </c>
      <c r="F8" s="44">
        <f t="shared" si="2"/>
        <v>11497</v>
      </c>
      <c r="G8" s="44">
        <f t="shared" si="2"/>
        <v>6228</v>
      </c>
      <c r="H8" s="44">
        <f t="shared" si="2"/>
        <v>5549</v>
      </c>
      <c r="I8" s="44">
        <f t="shared" si="2"/>
        <v>15658</v>
      </c>
      <c r="J8" s="44">
        <f t="shared" si="2"/>
        <v>3184</v>
      </c>
      <c r="K8" s="38">
        <f t="shared" si="1"/>
        <v>98677</v>
      </c>
      <c r="L8"/>
      <c r="M8"/>
      <c r="N8"/>
    </row>
    <row r="9" spans="1:14" ht="16.5" customHeight="1">
      <c r="A9" s="22" t="s">
        <v>31</v>
      </c>
      <c r="B9" s="44">
        <v>15308</v>
      </c>
      <c r="C9" s="44">
        <v>15820</v>
      </c>
      <c r="D9" s="44">
        <v>15049</v>
      </c>
      <c r="E9" s="44">
        <v>10148</v>
      </c>
      <c r="F9" s="44">
        <v>11488</v>
      </c>
      <c r="G9" s="44">
        <v>6224</v>
      </c>
      <c r="H9" s="44">
        <v>5549</v>
      </c>
      <c r="I9" s="44">
        <v>15621</v>
      </c>
      <c r="J9" s="44">
        <v>3184</v>
      </c>
      <c r="K9" s="38">
        <f t="shared" si="1"/>
        <v>98391</v>
      </c>
      <c r="L9"/>
      <c r="M9"/>
      <c r="N9"/>
    </row>
    <row r="10" spans="1:14" ht="16.5" customHeight="1">
      <c r="A10" s="22" t="s">
        <v>30</v>
      </c>
      <c r="B10" s="44">
        <v>49</v>
      </c>
      <c r="C10" s="44">
        <v>3</v>
      </c>
      <c r="D10" s="44">
        <v>0</v>
      </c>
      <c r="E10" s="44">
        <v>184</v>
      </c>
      <c r="F10" s="44">
        <v>9</v>
      </c>
      <c r="G10" s="44">
        <v>4</v>
      </c>
      <c r="H10" s="44">
        <v>0</v>
      </c>
      <c r="I10" s="44">
        <v>37</v>
      </c>
      <c r="J10" s="44">
        <v>0</v>
      </c>
      <c r="K10" s="38">
        <f t="shared" si="1"/>
        <v>286</v>
      </c>
      <c r="L10"/>
      <c r="M10"/>
      <c r="N10"/>
    </row>
    <row r="11" spans="1:14" ht="16.5" customHeight="1">
      <c r="A11" s="43" t="s">
        <v>66</v>
      </c>
      <c r="B11" s="42">
        <v>282082</v>
      </c>
      <c r="C11" s="42">
        <v>228107</v>
      </c>
      <c r="D11" s="42">
        <v>280057</v>
      </c>
      <c r="E11" s="42">
        <v>155364</v>
      </c>
      <c r="F11" s="42">
        <v>198929</v>
      </c>
      <c r="G11" s="42">
        <v>200004</v>
      </c>
      <c r="H11" s="42">
        <v>229324</v>
      </c>
      <c r="I11" s="42">
        <v>316476</v>
      </c>
      <c r="J11" s="42">
        <v>106098</v>
      </c>
      <c r="K11" s="38">
        <f t="shared" si="1"/>
        <v>1996441</v>
      </c>
      <c r="L11" s="59"/>
      <c r="M11" s="59"/>
      <c r="N11" s="59"/>
    </row>
    <row r="12" spans="1:14" ht="16.5" customHeight="1">
      <c r="A12" s="22" t="s">
        <v>78</v>
      </c>
      <c r="B12" s="42">
        <v>19553</v>
      </c>
      <c r="C12" s="42">
        <v>18207</v>
      </c>
      <c r="D12" s="42">
        <v>21762</v>
      </c>
      <c r="E12" s="42">
        <v>14622</v>
      </c>
      <c r="F12" s="42">
        <v>11869</v>
      </c>
      <c r="G12" s="42">
        <v>10809</v>
      </c>
      <c r="H12" s="42">
        <v>11319</v>
      </c>
      <c r="I12" s="42">
        <v>17534</v>
      </c>
      <c r="J12" s="42">
        <v>4786</v>
      </c>
      <c r="K12" s="38">
        <f t="shared" si="1"/>
        <v>130461</v>
      </c>
      <c r="L12" s="59"/>
      <c r="M12" s="59"/>
      <c r="N12" s="59"/>
    </row>
    <row r="13" spans="1:14" ht="16.5" customHeight="1">
      <c r="A13" s="22" t="s">
        <v>67</v>
      </c>
      <c r="B13" s="42">
        <f>+B11-B12</f>
        <v>262529</v>
      </c>
      <c r="C13" s="42">
        <f>+C11-C12</f>
        <v>209900</v>
      </c>
      <c r="D13" s="42">
        <f>+D11-D12</f>
        <v>258295</v>
      </c>
      <c r="E13" s="42">
        <f aca="true" t="shared" si="3" ref="E13:J13">+E11-E12</f>
        <v>140742</v>
      </c>
      <c r="F13" s="42">
        <f t="shared" si="3"/>
        <v>187060</v>
      </c>
      <c r="G13" s="42">
        <f t="shared" si="3"/>
        <v>189195</v>
      </c>
      <c r="H13" s="42">
        <f t="shared" si="3"/>
        <v>218005</v>
      </c>
      <c r="I13" s="42">
        <f t="shared" si="3"/>
        <v>298942</v>
      </c>
      <c r="J13" s="42">
        <f t="shared" si="3"/>
        <v>101312</v>
      </c>
      <c r="K13" s="38">
        <f t="shared" si="1"/>
        <v>1865980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29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" customHeight="1">
      <c r="A16" s="16" t="s">
        <v>68</v>
      </c>
      <c r="B16" s="41">
        <v>-0.0602</v>
      </c>
      <c r="C16" s="41">
        <v>-0.0662</v>
      </c>
      <c r="D16" s="41">
        <v>-0.0733</v>
      </c>
      <c r="E16" s="41">
        <v>-0.0638</v>
      </c>
      <c r="F16" s="41">
        <v>-0.0675</v>
      </c>
      <c r="G16" s="41">
        <v>-0.0682</v>
      </c>
      <c r="H16" s="41">
        <v>-0.0543</v>
      </c>
      <c r="I16" s="41">
        <v>-0.0548</v>
      </c>
      <c r="J16" s="41">
        <v>-0.062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28</v>
      </c>
      <c r="B18" s="39">
        <v>1.146891298747312</v>
      </c>
      <c r="C18" s="39">
        <v>1.203971535392399</v>
      </c>
      <c r="D18" s="39">
        <v>1.121922720502555</v>
      </c>
      <c r="E18" s="39">
        <v>1.40180865068938</v>
      </c>
      <c r="F18" s="39">
        <v>1.050284426863874</v>
      </c>
      <c r="G18" s="39">
        <v>1.148259214944402</v>
      </c>
      <c r="H18" s="39">
        <v>1.153401448264412</v>
      </c>
      <c r="I18" s="39">
        <v>1.125972163958421</v>
      </c>
      <c r="J18" s="39">
        <v>1.07107452155642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70</v>
      </c>
      <c r="B20" s="36">
        <f>SUM(B21:B28)</f>
        <v>1577925.17</v>
      </c>
      <c r="C20" s="36">
        <f aca="true" t="shared" si="4" ref="C20:J20">SUM(C21:C28)</f>
        <v>1490056.4900000002</v>
      </c>
      <c r="D20" s="36">
        <f t="shared" si="4"/>
        <v>1859447.26</v>
      </c>
      <c r="E20" s="36">
        <f t="shared" si="4"/>
        <v>1141418.9400000002</v>
      </c>
      <c r="F20" s="36">
        <f t="shared" si="4"/>
        <v>1141650.1400000001</v>
      </c>
      <c r="G20" s="36">
        <f t="shared" si="4"/>
        <v>1235449.25</v>
      </c>
      <c r="H20" s="36">
        <f t="shared" si="4"/>
        <v>1131671.89</v>
      </c>
      <c r="I20" s="36">
        <f t="shared" si="4"/>
        <v>1587946.74</v>
      </c>
      <c r="J20" s="36">
        <f t="shared" si="4"/>
        <v>557265.2300000001</v>
      </c>
      <c r="K20" s="36">
        <f aca="true" t="shared" si="5" ref="K20:K28">SUM(B20:J20)</f>
        <v>11722831.110000001</v>
      </c>
      <c r="L20"/>
      <c r="M20"/>
      <c r="N20"/>
    </row>
    <row r="21" spans="1:14" ht="16.5" customHeight="1">
      <c r="A21" s="35" t="s">
        <v>27</v>
      </c>
      <c r="B21" s="58">
        <f>ROUND((B15+B16)*B7,2)</f>
        <v>1317922.47</v>
      </c>
      <c r="C21" s="58">
        <f>ROUND((C15+C16)*C7,2)</f>
        <v>1187378.06</v>
      </c>
      <c r="D21" s="58">
        <f aca="true" t="shared" si="6" ref="D21:J21">ROUND((D15+D16)*D7,2)</f>
        <v>1592451</v>
      </c>
      <c r="E21" s="58">
        <f t="shared" si="6"/>
        <v>777379.35</v>
      </c>
      <c r="F21" s="58">
        <f t="shared" si="6"/>
        <v>1044744.05</v>
      </c>
      <c r="G21" s="58">
        <f t="shared" si="6"/>
        <v>1034294.73</v>
      </c>
      <c r="H21" s="58">
        <f t="shared" si="6"/>
        <v>937894.86</v>
      </c>
      <c r="I21" s="58">
        <f t="shared" si="6"/>
        <v>1339728.92</v>
      </c>
      <c r="J21" s="58">
        <f t="shared" si="6"/>
        <v>498784.9</v>
      </c>
      <c r="K21" s="30">
        <f t="shared" si="5"/>
        <v>9730578.340000002</v>
      </c>
      <c r="L21"/>
      <c r="M21"/>
      <c r="N21"/>
    </row>
    <row r="22" spans="1:14" ht="16.5" customHeight="1">
      <c r="A22" s="18" t="s">
        <v>26</v>
      </c>
      <c r="B22" s="30">
        <f aca="true" t="shared" si="7" ref="B22:J22">IF(B18&lt;&gt;0,ROUND((B18-1)*B21,2),0)</f>
        <v>193591.34</v>
      </c>
      <c r="C22" s="30">
        <f t="shared" si="7"/>
        <v>242191.33</v>
      </c>
      <c r="D22" s="30">
        <f t="shared" si="7"/>
        <v>194155.96</v>
      </c>
      <c r="E22" s="30">
        <f t="shared" si="7"/>
        <v>312357.75</v>
      </c>
      <c r="F22" s="30">
        <f t="shared" si="7"/>
        <v>52534.36</v>
      </c>
      <c r="G22" s="30">
        <f t="shared" si="7"/>
        <v>153343.72</v>
      </c>
      <c r="H22" s="30">
        <f t="shared" si="7"/>
        <v>143874.43</v>
      </c>
      <c r="I22" s="30">
        <f t="shared" si="7"/>
        <v>168768.55</v>
      </c>
      <c r="J22" s="30">
        <f t="shared" si="7"/>
        <v>35450.9</v>
      </c>
      <c r="K22" s="30">
        <f t="shared" si="5"/>
        <v>1496268.3399999999</v>
      </c>
      <c r="L22"/>
      <c r="M22"/>
      <c r="N22"/>
    </row>
    <row r="23" spans="1:14" ht="16.5" customHeight="1">
      <c r="A23" s="18" t="s">
        <v>25</v>
      </c>
      <c r="B23" s="30">
        <v>62166.63</v>
      </c>
      <c r="C23" s="30">
        <v>54694.68</v>
      </c>
      <c r="D23" s="30">
        <v>64797.32</v>
      </c>
      <c r="E23" s="30">
        <v>44788.51</v>
      </c>
      <c r="F23" s="30">
        <v>40886.29</v>
      </c>
      <c r="G23" s="30">
        <v>44164.02</v>
      </c>
      <c r="H23" s="30">
        <v>44609.99</v>
      </c>
      <c r="I23" s="30">
        <v>73417.69</v>
      </c>
      <c r="J23" s="30">
        <v>20406.79</v>
      </c>
      <c r="K23" s="30">
        <f t="shared" si="5"/>
        <v>449931.92</v>
      </c>
      <c r="L23"/>
      <c r="M23"/>
      <c r="N23"/>
    </row>
    <row r="24" spans="1:14" ht="16.5" customHeight="1">
      <c r="A24" s="18" t="s">
        <v>24</v>
      </c>
      <c r="B24" s="30">
        <v>1729.43</v>
      </c>
      <c r="C24" s="34">
        <v>3458.86</v>
      </c>
      <c r="D24" s="34">
        <v>5188.29</v>
      </c>
      <c r="E24" s="30">
        <v>5188.29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27670.88</v>
      </c>
      <c r="L24"/>
      <c r="M24"/>
      <c r="N24"/>
    </row>
    <row r="25" spans="1:14" ht="16.5" customHeight="1">
      <c r="A25" s="18" t="s">
        <v>23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69</v>
      </c>
      <c r="B26" s="30">
        <v>1318.24</v>
      </c>
      <c r="C26" s="30">
        <v>1245.29</v>
      </c>
      <c r="D26" s="30">
        <v>1552.71</v>
      </c>
      <c r="E26" s="30">
        <v>953.51</v>
      </c>
      <c r="F26" s="30">
        <v>953.51</v>
      </c>
      <c r="G26" s="30">
        <v>1031.66</v>
      </c>
      <c r="H26" s="30">
        <v>945.69</v>
      </c>
      <c r="I26" s="30">
        <v>1326.05</v>
      </c>
      <c r="J26" s="30">
        <v>466.33</v>
      </c>
      <c r="K26" s="30">
        <f t="shared" si="5"/>
        <v>9792.99</v>
      </c>
      <c r="L26" s="59"/>
      <c r="M26" s="59"/>
      <c r="N26" s="59"/>
    </row>
    <row r="27" spans="1:14" ht="16.5" customHeight="1">
      <c r="A27" s="18" t="s">
        <v>76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77</v>
      </c>
      <c r="B28" s="30">
        <v>856.97</v>
      </c>
      <c r="C28" s="30">
        <v>798.07</v>
      </c>
      <c r="D28" s="30">
        <v>958.85</v>
      </c>
      <c r="E28" s="30">
        <v>551.98</v>
      </c>
      <c r="F28" s="30">
        <v>576.18</v>
      </c>
      <c r="G28" s="30">
        <v>655.11</v>
      </c>
      <c r="H28" s="30">
        <v>659.91</v>
      </c>
      <c r="I28" s="30">
        <v>952.21</v>
      </c>
      <c r="J28" s="30">
        <v>313.72</v>
      </c>
      <c r="K28" s="30">
        <f t="shared" si="5"/>
        <v>6323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22</v>
      </c>
      <c r="B31" s="30">
        <f aca="true" t="shared" si="8" ref="B31:J31">+B32+B37+B49</f>
        <v>181875.22</v>
      </c>
      <c r="C31" s="30">
        <f t="shared" si="8"/>
        <v>50965.87999999999</v>
      </c>
      <c r="D31" s="30">
        <f t="shared" si="8"/>
        <v>192466.92000000004</v>
      </c>
      <c r="E31" s="30">
        <f t="shared" si="8"/>
        <v>304092.02</v>
      </c>
      <c r="F31" s="30">
        <f t="shared" si="8"/>
        <v>136096.53000000003</v>
      </c>
      <c r="G31" s="30">
        <f t="shared" si="8"/>
        <v>81622.15999999999</v>
      </c>
      <c r="H31" s="30">
        <f t="shared" si="8"/>
        <v>34937.26000000001</v>
      </c>
      <c r="I31" s="30">
        <f t="shared" si="8"/>
        <v>180516.99</v>
      </c>
      <c r="J31" s="30">
        <f t="shared" si="8"/>
        <v>50523</v>
      </c>
      <c r="K31" s="30">
        <f aca="true" t="shared" si="9" ref="K31:K39">SUM(B31:J31)</f>
        <v>1213095.98</v>
      </c>
      <c r="L31"/>
      <c r="M31"/>
      <c r="N31"/>
    </row>
    <row r="32" spans="1:14" ht="16.5" customHeight="1">
      <c r="A32" s="18" t="s">
        <v>21</v>
      </c>
      <c r="B32" s="30">
        <f aca="true" t="shared" si="10" ref="B32:J32">B33+B34+B35+B36</f>
        <v>-105453.85</v>
      </c>
      <c r="C32" s="30">
        <f t="shared" si="10"/>
        <v>-74697.6</v>
      </c>
      <c r="D32" s="30">
        <f t="shared" si="10"/>
        <v>-78156.3</v>
      </c>
      <c r="E32" s="30">
        <f t="shared" si="10"/>
        <v>-81101.98</v>
      </c>
      <c r="F32" s="30">
        <f t="shared" si="10"/>
        <v>-50547.2</v>
      </c>
      <c r="G32" s="30">
        <f t="shared" si="10"/>
        <v>-56706.39</v>
      </c>
      <c r="H32" s="30">
        <f t="shared" si="10"/>
        <v>-34002.2</v>
      </c>
      <c r="I32" s="30">
        <f t="shared" si="10"/>
        <v>-83692.87</v>
      </c>
      <c r="J32" s="30">
        <f t="shared" si="10"/>
        <v>-18624.96</v>
      </c>
      <c r="K32" s="30">
        <f t="shared" si="9"/>
        <v>-582983.35</v>
      </c>
      <c r="L32"/>
      <c r="M32"/>
      <c r="N32"/>
    </row>
    <row r="33" spans="1:14" s="23" customFormat="1" ht="16.5" customHeight="1">
      <c r="A33" s="29" t="s">
        <v>54</v>
      </c>
      <c r="B33" s="30">
        <f aca="true" t="shared" si="11" ref="B33:J33">-ROUND((B9)*$E$3,2)</f>
        <v>-67355.2</v>
      </c>
      <c r="C33" s="30">
        <f t="shared" si="11"/>
        <v>-69608</v>
      </c>
      <c r="D33" s="30">
        <f t="shared" si="11"/>
        <v>-66215.6</v>
      </c>
      <c r="E33" s="30">
        <f t="shared" si="11"/>
        <v>-44651.2</v>
      </c>
      <c r="F33" s="30">
        <f t="shared" si="11"/>
        <v>-50547.2</v>
      </c>
      <c r="G33" s="30">
        <f t="shared" si="11"/>
        <v>-27385.6</v>
      </c>
      <c r="H33" s="30">
        <f t="shared" si="11"/>
        <v>-24415.6</v>
      </c>
      <c r="I33" s="30">
        <f t="shared" si="11"/>
        <v>-68732.4</v>
      </c>
      <c r="J33" s="30">
        <f t="shared" si="11"/>
        <v>-14009.6</v>
      </c>
      <c r="K33" s="30">
        <f t="shared" si="9"/>
        <v>-432920.3999999999</v>
      </c>
      <c r="L33" s="28"/>
      <c r="M33"/>
      <c r="N33"/>
    </row>
    <row r="34" spans="1:14" ht="16.5" customHeight="1">
      <c r="A34" s="25" t="s">
        <v>20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19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18</v>
      </c>
      <c r="B36" s="30">
        <v>-38098.65</v>
      </c>
      <c r="C36" s="30">
        <v>-5089.6</v>
      </c>
      <c r="D36" s="30">
        <v>-11940.7</v>
      </c>
      <c r="E36" s="30">
        <v>-36450.78</v>
      </c>
      <c r="F36" s="26">
        <v>0</v>
      </c>
      <c r="G36" s="30">
        <v>-29320.79</v>
      </c>
      <c r="H36" s="30">
        <v>-9586.6</v>
      </c>
      <c r="I36" s="30">
        <v>-14960.47</v>
      </c>
      <c r="J36" s="30">
        <v>-4615.36</v>
      </c>
      <c r="K36" s="30">
        <f t="shared" si="9"/>
        <v>-150062.94999999998</v>
      </c>
      <c r="L36"/>
      <c r="M36"/>
      <c r="N36"/>
    </row>
    <row r="37" spans="1:14" s="23" customFormat="1" ht="16.5" customHeight="1">
      <c r="A37" s="18" t="s">
        <v>17</v>
      </c>
      <c r="B37" s="27">
        <f aca="true" t="shared" si="12" ref="B37:J37">SUM(B38:B47)</f>
        <v>0</v>
      </c>
      <c r="C37" s="27">
        <f t="shared" si="12"/>
        <v>0</v>
      </c>
      <c r="D37" s="27">
        <f t="shared" si="12"/>
        <v>-22382.449999999953</v>
      </c>
      <c r="E37" s="27">
        <f t="shared" si="12"/>
        <v>0</v>
      </c>
      <c r="F37" s="27">
        <f t="shared" si="12"/>
        <v>0</v>
      </c>
      <c r="G37" s="27">
        <f t="shared" si="12"/>
        <v>0</v>
      </c>
      <c r="H37" s="27">
        <f t="shared" si="12"/>
        <v>0</v>
      </c>
      <c r="I37" s="27">
        <f t="shared" si="12"/>
        <v>0</v>
      </c>
      <c r="J37" s="27">
        <f t="shared" si="12"/>
        <v>-6479.6</v>
      </c>
      <c r="K37" s="30">
        <f t="shared" si="9"/>
        <v>-28862.049999999952</v>
      </c>
      <c r="L37"/>
      <c r="M37"/>
      <c r="N37"/>
    </row>
    <row r="38" spans="1:14" ht="16.5" customHeight="1">
      <c r="A38" s="25" t="s">
        <v>16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15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13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12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11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64</v>
      </c>
      <c r="B45" s="17">
        <v>0</v>
      </c>
      <c r="C45" s="17">
        <v>0</v>
      </c>
      <c r="D45" s="17">
        <v>1701000</v>
      </c>
      <c r="E45" s="17">
        <v>0</v>
      </c>
      <c r="F45" s="17">
        <v>0</v>
      </c>
      <c r="G45" s="17">
        <v>0</v>
      </c>
      <c r="H45" s="17">
        <v>1098000</v>
      </c>
      <c r="I45" s="17">
        <v>0</v>
      </c>
      <c r="J45" s="17">
        <v>0</v>
      </c>
      <c r="K45" s="30">
        <f aca="true" t="shared" si="13" ref="K45:K52">SUM(B45:J45)</f>
        <v>2799000</v>
      </c>
      <c r="L45" s="24"/>
      <c r="M45"/>
      <c r="N45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0</v>
      </c>
      <c r="K46" s="30">
        <f t="shared" si="13"/>
        <v>-2799000</v>
      </c>
      <c r="L46" s="24"/>
      <c r="M46"/>
      <c r="N46"/>
    </row>
    <row r="47" spans="1:14" s="23" customFormat="1" ht="16.5" customHeight="1">
      <c r="A47" s="25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1"/>
    </row>
    <row r="49" spans="1:14" ht="16.5" customHeight="1">
      <c r="A49" s="18" t="s">
        <v>80</v>
      </c>
      <c r="B49" s="17">
        <v>287329.07</v>
      </c>
      <c r="C49" s="17">
        <v>125663.48</v>
      </c>
      <c r="D49" s="17">
        <v>293005.67</v>
      </c>
      <c r="E49" s="17">
        <v>385194</v>
      </c>
      <c r="F49" s="17">
        <v>186643.73</v>
      </c>
      <c r="G49" s="17">
        <v>138328.55</v>
      </c>
      <c r="H49" s="17">
        <v>68939.46</v>
      </c>
      <c r="I49" s="17">
        <v>264209.86</v>
      </c>
      <c r="J49" s="17">
        <v>75627.56</v>
      </c>
      <c r="K49" s="30">
        <f t="shared" si="13"/>
        <v>1824941.38</v>
      </c>
      <c r="L49"/>
      <c r="M49"/>
      <c r="N49"/>
    </row>
    <row r="50" spans="1:14" ht="16.5" customHeight="1">
      <c r="A50" s="18" t="s">
        <v>71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72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73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1759800.39</v>
      </c>
      <c r="C54" s="27">
        <f t="shared" si="15"/>
        <v>1541022.37</v>
      </c>
      <c r="D54" s="27">
        <f t="shared" si="15"/>
        <v>2051914.1800000002</v>
      </c>
      <c r="E54" s="27">
        <f t="shared" si="15"/>
        <v>1445510.9600000002</v>
      </c>
      <c r="F54" s="27">
        <f t="shared" si="15"/>
        <v>1277746.6700000002</v>
      </c>
      <c r="G54" s="27">
        <f t="shared" si="15"/>
        <v>1317071.41</v>
      </c>
      <c r="H54" s="27">
        <f t="shared" si="15"/>
        <v>1166609.15</v>
      </c>
      <c r="I54" s="27">
        <f t="shared" si="15"/>
        <v>1768463.73</v>
      </c>
      <c r="J54" s="27">
        <f t="shared" si="15"/>
        <v>607788.2300000001</v>
      </c>
      <c r="K54" s="20">
        <f>SUM(B54:J54)</f>
        <v>12935927.09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1759800.3900000001</v>
      </c>
      <c r="C60" s="10">
        <f t="shared" si="17"/>
        <v>1541022.362906921</v>
      </c>
      <c r="D60" s="10">
        <f t="shared" si="17"/>
        <v>2051914.181469215</v>
      </c>
      <c r="E60" s="10">
        <f t="shared" si="17"/>
        <v>1445510.9716148442</v>
      </c>
      <c r="F60" s="10">
        <f t="shared" si="17"/>
        <v>1277746.653134121</v>
      </c>
      <c r="G60" s="10">
        <f t="shared" si="17"/>
        <v>1317071.41346776</v>
      </c>
      <c r="H60" s="10">
        <f t="shared" si="17"/>
        <v>1166609.1620271136</v>
      </c>
      <c r="I60" s="10">
        <f>SUM(I61:I73)</f>
        <v>1768463.73</v>
      </c>
      <c r="J60" s="10">
        <f t="shared" si="17"/>
        <v>607788.2428086034</v>
      </c>
      <c r="K60" s="5">
        <f>SUM(K61:K73)</f>
        <v>12935927.107428577</v>
      </c>
      <c r="L60" s="9"/>
    </row>
    <row r="61" spans="1:12" ht="16.5" customHeight="1">
      <c r="A61" s="7" t="s">
        <v>55</v>
      </c>
      <c r="B61" s="8">
        <v>1544013.25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1544013.25</v>
      </c>
      <c r="L61"/>
    </row>
    <row r="62" spans="1:12" ht="16.5" customHeight="1">
      <c r="A62" s="7" t="s">
        <v>56</v>
      </c>
      <c r="B62" s="8">
        <v>215787.14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215787.14</v>
      </c>
      <c r="L62"/>
    </row>
    <row r="63" spans="1:12" ht="16.5" customHeight="1">
      <c r="A63" s="7" t="s">
        <v>4</v>
      </c>
      <c r="B63" s="6">
        <v>0</v>
      </c>
      <c r="C63" s="8">
        <v>1541022.362906921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1541022.362906921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2051914.181469215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2051914.181469215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1445510.9716148442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1445510.9716148442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1277746.653134121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1277746.653134121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1317071.41346776</v>
      </c>
      <c r="H67" s="6">
        <v>0</v>
      </c>
      <c r="I67" s="6">
        <v>0</v>
      </c>
      <c r="J67" s="6">
        <v>0</v>
      </c>
      <c r="K67" s="5">
        <f t="shared" si="18"/>
        <v>1317071.41346776</v>
      </c>
    </row>
    <row r="68" spans="1:11" ht="16.5" customHeight="1">
      <c r="A68" s="7" t="s">
        <v>48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1166609.1620271136</v>
      </c>
      <c r="I68" s="6">
        <v>0</v>
      </c>
      <c r="J68" s="6">
        <v>0</v>
      </c>
      <c r="K68" s="5">
        <f t="shared" si="18"/>
        <v>1166609.1620271136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664210.76</v>
      </c>
      <c r="J70" s="6">
        <v>0</v>
      </c>
      <c r="K70" s="5">
        <f t="shared" si="18"/>
        <v>664210.76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1104252.97</v>
      </c>
      <c r="J71" s="6">
        <v>0</v>
      </c>
      <c r="K71" s="5">
        <f t="shared" si="18"/>
        <v>1104252.97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607788.2428086034</v>
      </c>
      <c r="K72" s="5">
        <f t="shared" si="18"/>
        <v>607788.2428086034</v>
      </c>
    </row>
    <row r="73" spans="1:11" ht="18" customHeight="1">
      <c r="A73" s="4" t="s">
        <v>63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74</v>
      </c>
      <c r="B74"/>
      <c r="C74"/>
      <c r="D74"/>
      <c r="E74"/>
      <c r="F74"/>
      <c r="G74"/>
      <c r="H74"/>
      <c r="I74"/>
      <c r="J74"/>
    </row>
    <row r="75" ht="18" customHeight="1">
      <c r="A75" s="57" t="s">
        <v>81</v>
      </c>
    </row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2023-07-28T18:40:15Z</dcterms:modified>
  <cp:category/>
  <cp:version/>
  <cp:contentType/>
  <cp:contentStatus/>
</cp:coreProperties>
</file>