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soma" sheetId="1" r:id="rId1"/>
  </sheets>
  <definedNames>
    <definedName name="_xlnm.Print_Area" localSheetId="0">'soma'!$A$1:$L$75</definedName>
    <definedName name="_xlnm.Print_Titles" localSheetId="0">'soma'!$4:$6</definedName>
  </definedNames>
  <calcPr fullCalcOnLoad="1"/>
</workbook>
</file>

<file path=xl/sharedStrings.xml><?xml version="1.0" encoding="utf-8"?>
<sst xmlns="http://schemas.openxmlformats.org/spreadsheetml/2006/main" count="93" uniqueCount="92">
  <si>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</si>
  <si>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</si>
  <si>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</si>
  <si>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</si>
  <si>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</si>
  <si>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</si>
  <si>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</si>
  <si>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</si>
  <si>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</si>
  <si>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</si>
  <si>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</si>
  <si>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</si>
  <si>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</si>
  <si>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</si>
  <si>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</si>
  <si>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</si>
  <si>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</si>
  <si>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</si>
  <si>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</si>
  <si>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</si>
  <si>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</si>
  <si>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</si>
  <si>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</si>
  <si>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</si>
  <si>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</si>
  <si>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</si>
  <si>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</si>
  <si>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</si>
  <si>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</si>
  <si>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</si>
  <si>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</si>
  <si>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</si>
  <si>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</si>
  <si>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</si>
  <si>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</si>
  <si>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</si>
  <si>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</si>
  <si>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</si>
  <si>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</si>
  <si>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</si>
  <si>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</si>
  <si>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</si>
  <si>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</si>
  <si>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</si>
  <si>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</si>
  <si>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</si>
  <si>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</si>
  <si>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</si>
  <si>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</si>
  <si>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</si>
  <si>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</si>
  <si>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</si>
  <si>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</si>
  <si>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</si>
  <si>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</si>
  <si>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</si>
  <si>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</si>
  <si>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</si>
  <si>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</si>
  <si>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</si>
  <si>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</si>
  <si>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</si>
  <si>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</si>
  <si>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</si>
  <si>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</si>
  <si>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</si>
  <si>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</si>
  <si>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</si>
  <si>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</si>
  <si>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</si>
  <si>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</si>
  <si>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</si>
  <si>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</si>
  <si>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</si>
  <si>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</si>
  <si>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</si>
  <si>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</si>
  <si>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</si>
  <si>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</si>
  <si>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</si>
  <si>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</si>
  <si>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</si>
  <si>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5.3. Revisão de Remuneração pelo Transporte Coletivo ¹</t>
  </si>
  <si>
    <t>¹ Fator de transição de 23/03 e 13/04/23.</t>
  </si>
  <si>
    <t>OPERAÇÃO 01  A 31/07/23 - VENCIMENTO 07/07 A 07/08/23</t>
  </si>
  <si>
    <t xml:space="preserve">  Fator de transição de 03 a 06/07/23.</t>
  </si>
  <si>
    <t xml:space="preserve">  Passageiros e fator de transição de março, abril e maio (1.071 pass).</t>
  </si>
  <si>
    <t xml:space="preserve">  Energia para tração maio a julho.</t>
  </si>
  <si>
    <t xml:space="preserve">  Equipamentos embarcados de ago/22 a mai/23.</t>
  </si>
  <si>
    <t xml:space="preserve">  Revisões de passageiros transportados, ar condicionado e fator de transição (junho/23). Total de 13.592 passageiros revisão.</t>
  </si>
  <si>
    <t xml:space="preserve">  Rede da madrugada, Arla 32 e equipamentos embarcados de junho.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</si>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</sst>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9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9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1984209</v>
      </c>
      <c r="C7" s="10">
        <f aca="true" t="shared" si="0" ref="C7:K7">C8+C11</f>
        <v>2446453</v>
      </c>
      <c r="D7" s="10">
        <f t="shared" si="0"/>
        <v>7361892</v>
      </c>
      <c r="E7" s="10">
        <f t="shared" si="0"/>
        <v>5937462</v>
      </c>
      <c r="F7" s="10">
        <f t="shared" si="0"/>
        <v>6234451</v>
      </c>
      <c r="G7" s="10">
        <f t="shared" si="0"/>
        <v>3368649</v>
      </c>
      <c r="H7" s="10">
        <f t="shared" si="0"/>
        <v>1880773</v>
      </c>
      <c r="I7" s="10">
        <f t="shared" si="0"/>
        <v>2867847</v>
      </c>
      <c r="J7" s="10">
        <f t="shared" si="0"/>
        <v>2604629</v>
      </c>
      <c r="K7" s="10">
        <f t="shared" si="0"/>
        <v>5148581</v>
      </c>
      <c r="L7" s="10">
        <f aca="true" t="shared" si="1" ref="L7:L13">SUM(B7:K7)</f>
        <v>39834946</v>
      </c>
      <c r="M7" s="11"/>
    </row>
    <row r="8" spans="1:13" ht="17.25" customHeight="1">
      <c r="A8" s="12" t="s">
        <v>80</v>
      </c>
      <c r="B8" s="13">
        <f>B9+B10</f>
        <v>125267</v>
      </c>
      <c r="C8" s="13">
        <f aca="true" t="shared" si="2" ref="C8:K8">C9+C10</f>
        <v>135361</v>
      </c>
      <c r="D8" s="13">
        <f t="shared" si="2"/>
        <v>435149</v>
      </c>
      <c r="E8" s="13">
        <f t="shared" si="2"/>
        <v>310712</v>
      </c>
      <c r="F8" s="13">
        <f t="shared" si="2"/>
        <v>295853</v>
      </c>
      <c r="G8" s="13">
        <f t="shared" si="2"/>
        <v>208425</v>
      </c>
      <c r="H8" s="13">
        <f t="shared" si="2"/>
        <v>103466</v>
      </c>
      <c r="I8" s="13">
        <f t="shared" si="2"/>
        <v>120306</v>
      </c>
      <c r="J8" s="13">
        <f t="shared" si="2"/>
        <v>144553</v>
      </c>
      <c r="K8" s="13">
        <f t="shared" si="2"/>
        <v>262243</v>
      </c>
      <c r="L8" s="13">
        <f t="shared" si="1"/>
        <v>2141335</v>
      </c>
      <c r="M8"/>
    </row>
    <row r="9" spans="1:13" ht="17.25" customHeight="1">
      <c r="A9" s="14" t="s">
        <v>18</v>
      </c>
      <c r="B9" s="15">
        <v>125165</v>
      </c>
      <c r="C9" s="15">
        <v>135361</v>
      </c>
      <c r="D9" s="15">
        <v>435149</v>
      </c>
      <c r="E9" s="15">
        <v>310704</v>
      </c>
      <c r="F9" s="15">
        <v>295853</v>
      </c>
      <c r="G9" s="15">
        <v>208425</v>
      </c>
      <c r="H9" s="15">
        <v>101805</v>
      </c>
      <c r="I9" s="15">
        <v>120306</v>
      </c>
      <c r="J9" s="15">
        <v>144553</v>
      </c>
      <c r="K9" s="15">
        <v>262243</v>
      </c>
      <c r="L9" s="13">
        <f t="shared" si="1"/>
        <v>2139564</v>
      </c>
      <c r="M9"/>
    </row>
    <row r="10" spans="1:13" ht="17.25" customHeight="1">
      <c r="A10" s="14" t="s">
        <v>19</v>
      </c>
      <c r="B10" s="15">
        <v>102</v>
      </c>
      <c r="C10" s="15">
        <v>0</v>
      </c>
      <c r="D10" s="15">
        <v>0</v>
      </c>
      <c r="E10" s="15">
        <v>8</v>
      </c>
      <c r="F10" s="15">
        <v>0</v>
      </c>
      <c r="G10" s="15">
        <v>0</v>
      </c>
      <c r="H10" s="15">
        <v>1661</v>
      </c>
      <c r="I10" s="15">
        <v>0</v>
      </c>
      <c r="J10" s="15">
        <v>0</v>
      </c>
      <c r="K10" s="15">
        <v>0</v>
      </c>
      <c r="L10" s="13">
        <f t="shared" si="1"/>
        <v>1771</v>
      </c>
      <c r="M10"/>
    </row>
    <row r="11" spans="1:13" ht="17.25" customHeight="1">
      <c r="A11" s="12" t="s">
        <v>69</v>
      </c>
      <c r="B11" s="15">
        <v>1858942</v>
      </c>
      <c r="C11" s="15">
        <v>2311092</v>
      </c>
      <c r="D11" s="15">
        <v>6926743</v>
      </c>
      <c r="E11" s="15">
        <v>5626750</v>
      </c>
      <c r="F11" s="15">
        <v>5938598</v>
      </c>
      <c r="G11" s="15">
        <v>3160224</v>
      </c>
      <c r="H11" s="15">
        <v>1777307</v>
      </c>
      <c r="I11" s="15">
        <v>2747541</v>
      </c>
      <c r="J11" s="15">
        <v>2460076</v>
      </c>
      <c r="K11" s="15">
        <v>4886338</v>
      </c>
      <c r="L11" s="13">
        <f t="shared" si="1"/>
        <v>37693611</v>
      </c>
      <c r="M11" s="56"/>
    </row>
    <row r="12" spans="1:13" ht="17.25" customHeight="1">
      <c r="A12" s="14" t="s">
        <v>81</v>
      </c>
      <c r="B12" s="15">
        <v>224738</v>
      </c>
      <c r="C12" s="15">
        <v>181290</v>
      </c>
      <c r="D12" s="15">
        <v>631899</v>
      </c>
      <c r="E12" s="15">
        <v>585342</v>
      </c>
      <c r="F12" s="15">
        <v>521228</v>
      </c>
      <c r="G12" s="15">
        <v>306941</v>
      </c>
      <c r="H12" s="15">
        <v>166664</v>
      </c>
      <c r="I12" s="15">
        <v>157193</v>
      </c>
      <c r="J12" s="15">
        <v>184013</v>
      </c>
      <c r="K12" s="15">
        <v>324354</v>
      </c>
      <c r="L12" s="13">
        <f t="shared" si="1"/>
        <v>3283662</v>
      </c>
      <c r="M12" s="56"/>
    </row>
    <row r="13" spans="1:13" ht="17.25" customHeight="1">
      <c r="A13" s="14" t="s">
        <v>70</v>
      </c>
      <c r="B13" s="15">
        <f>+B11-B12</f>
        <v>1634204</v>
      </c>
      <c r="C13" s="15">
        <f aca="true" t="shared" si="3" ref="C13:K13">+C11-C12</f>
        <v>2129802</v>
      </c>
      <c r="D13" s="15">
        <f t="shared" si="3"/>
        <v>6294844</v>
      </c>
      <c r="E13" s="15">
        <f t="shared" si="3"/>
        <v>5041408</v>
      </c>
      <c r="F13" s="15">
        <f t="shared" si="3"/>
        <v>5417370</v>
      </c>
      <c r="G13" s="15">
        <f t="shared" si="3"/>
        <v>2853283</v>
      </c>
      <c r="H13" s="15">
        <f t="shared" si="3"/>
        <v>1610643</v>
      </c>
      <c r="I13" s="15">
        <f t="shared" si="3"/>
        <v>2590348</v>
      </c>
      <c r="J13" s="15">
        <f t="shared" si="3"/>
        <v>2276063</v>
      </c>
      <c r="K13" s="15">
        <f t="shared" si="3"/>
        <v>4561984</v>
      </c>
      <c r="L13" s="13">
        <f t="shared" si="1"/>
        <v>34409949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71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91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65</v>
      </c>
      <c r="B20" s="25">
        <f>SUM(B21:B28)</f>
        <v>18461473.569999997</v>
      </c>
      <c r="C20" s="25">
        <f aca="true" t="shared" si="4" ref="C20:K20">SUM(C21:C28)</f>
        <v>12530422.279999996</v>
      </c>
      <c r="D20" s="25">
        <f t="shared" si="4"/>
        <v>41113604.24000001</v>
      </c>
      <c r="E20" s="25">
        <f t="shared" si="4"/>
        <v>33803597.24999999</v>
      </c>
      <c r="F20" s="25">
        <f t="shared" si="4"/>
        <v>35170237.019999996</v>
      </c>
      <c r="G20" s="25">
        <f t="shared" si="4"/>
        <v>20061552.849999994</v>
      </c>
      <c r="H20" s="25">
        <f t="shared" si="4"/>
        <v>11610653.850000001</v>
      </c>
      <c r="I20" s="25">
        <f t="shared" si="4"/>
        <v>14584458.579999998</v>
      </c>
      <c r="J20" s="25">
        <f t="shared" si="4"/>
        <v>16859812.38</v>
      </c>
      <c r="K20" s="25">
        <f t="shared" si="4"/>
        <v>22720721.29</v>
      </c>
      <c r="L20" s="25">
        <f>SUM(B20:K20)</f>
        <v>226916533.30999997</v>
      </c>
      <c r="M20"/>
    </row>
    <row r="21" spans="1:13" ht="17.25" customHeight="1">
      <c r="A21" s="26" t="s">
        <v>21</v>
      </c>
      <c r="B21" s="52">
        <v>14257136.9</v>
      </c>
      <c r="C21" s="52">
        <v>9904709.599999998</v>
      </c>
      <c r="D21" s="52">
        <v>35473276.60000001</v>
      </c>
      <c r="E21" s="52">
        <v>28980158.289999995</v>
      </c>
      <c r="F21" s="52">
        <v>26886693.38</v>
      </c>
      <c r="G21" s="52">
        <v>15974133.559999999</v>
      </c>
      <c r="H21" s="52">
        <v>9824029.680000002</v>
      </c>
      <c r="I21" s="52">
        <v>12419785.009999996</v>
      </c>
      <c r="J21" s="52">
        <v>12148250.109999998</v>
      </c>
      <c r="K21" s="52">
        <v>19609400.45</v>
      </c>
      <c r="L21" s="33">
        <f aca="true" t="shared" si="5" ref="L21:L28">SUM(B21:K21)</f>
        <v>185477573.57999995</v>
      </c>
      <c r="M21"/>
    </row>
    <row r="22" spans="1:13" ht="17.25" customHeight="1">
      <c r="A22" s="27" t="s">
        <v>22</v>
      </c>
      <c r="B22" s="33">
        <v>4044430.6500000004</v>
      </c>
      <c r="C22" s="33">
        <v>2150087.9200000004</v>
      </c>
      <c r="D22" s="33">
        <v>3635360.09</v>
      </c>
      <c r="E22" s="33">
        <v>3558917.4499999993</v>
      </c>
      <c r="F22" s="33">
        <v>6595474.24</v>
      </c>
      <c r="G22" s="33">
        <v>3175004.9899999998</v>
      </c>
      <c r="H22" s="33">
        <v>1208576.7299999997</v>
      </c>
      <c r="I22" s="33">
        <v>1687127.4500000007</v>
      </c>
      <c r="J22" s="33">
        <v>4008220.1</v>
      </c>
      <c r="K22" s="33">
        <v>2208130.4099999997</v>
      </c>
      <c r="L22" s="33">
        <f t="shared" si="5"/>
        <v>32271330.03</v>
      </c>
      <c r="M22"/>
    </row>
    <row r="23" spans="1:13" ht="17.25" customHeight="1">
      <c r="A23" s="27" t="s">
        <v>23</v>
      </c>
      <c r="B23" s="33">
        <v>74219.93</v>
      </c>
      <c r="C23" s="33">
        <v>399088.74999999994</v>
      </c>
      <c r="D23" s="33">
        <v>1821928.3</v>
      </c>
      <c r="E23" s="33">
        <v>1096740.13</v>
      </c>
      <c r="F23" s="33">
        <v>1521028.1899999997</v>
      </c>
      <c r="G23" s="33">
        <v>876936.86</v>
      </c>
      <c r="H23" s="33">
        <v>503221.22</v>
      </c>
      <c r="I23" s="33">
        <v>397072.9199999999</v>
      </c>
      <c r="J23" s="33">
        <v>565392.7999999999</v>
      </c>
      <c r="K23" s="33">
        <v>753176.9299999999</v>
      </c>
      <c r="L23" s="33">
        <f t="shared" si="5"/>
        <v>8008806.029999999</v>
      </c>
      <c r="M23"/>
    </row>
    <row r="24" spans="1:13" ht="17.25" customHeight="1">
      <c r="A24" s="27" t="s">
        <v>24</v>
      </c>
      <c r="B24" s="33">
        <v>53612.18</v>
      </c>
      <c r="C24" s="29">
        <v>53612.18</v>
      </c>
      <c r="D24" s="29">
        <v>107224.36</v>
      </c>
      <c r="E24" s="29">
        <v>107224.36</v>
      </c>
      <c r="F24" s="33">
        <v>102036.07</v>
      </c>
      <c r="G24" s="29">
        <v>0</v>
      </c>
      <c r="H24" s="33">
        <v>53612.18</v>
      </c>
      <c r="I24" s="29">
        <v>53612.18</v>
      </c>
      <c r="J24" s="29">
        <v>107224.36</v>
      </c>
      <c r="K24" s="29">
        <v>107224.36</v>
      </c>
      <c r="L24" s="33">
        <f t="shared" si="5"/>
        <v>745382.23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72</v>
      </c>
      <c r="B26" s="33">
        <v>17978.520000000004</v>
      </c>
      <c r="C26" s="33">
        <v>12340.860000000004</v>
      </c>
      <c r="D26" s="33">
        <v>40774.14</v>
      </c>
      <c r="E26" s="33">
        <v>33758.28</v>
      </c>
      <c r="F26" s="33">
        <v>35850.259999999995</v>
      </c>
      <c r="G26" s="33">
        <v>19507.79</v>
      </c>
      <c r="H26" s="33">
        <v>11431.68</v>
      </c>
      <c r="I26" s="33">
        <v>14529.220000000005</v>
      </c>
      <c r="J26" s="33">
        <v>15956.920000000002</v>
      </c>
      <c r="K26" s="33">
        <v>22824.209999999995</v>
      </c>
      <c r="L26" s="33">
        <f t="shared" si="5"/>
        <v>224951.88</v>
      </c>
      <c r="M26" s="56"/>
    </row>
    <row r="27" spans="1:13" ht="17.25" customHeight="1">
      <c r="A27" s="27" t="s">
        <v>73</v>
      </c>
      <c r="B27" s="33">
        <v>9738.649999999994</v>
      </c>
      <c r="C27" s="33">
        <v>7358.039999999996</v>
      </c>
      <c r="D27" s="33">
        <v>23894.39000000001</v>
      </c>
      <c r="E27" s="33">
        <v>18274.05</v>
      </c>
      <c r="F27" s="33">
        <v>19932.37999999999</v>
      </c>
      <c r="G27" s="33">
        <v>11122.490000000007</v>
      </c>
      <c r="H27" s="33">
        <v>6670.580000000002</v>
      </c>
      <c r="I27" s="33">
        <v>8409.060000000005</v>
      </c>
      <c r="J27" s="33">
        <v>10128.629999999992</v>
      </c>
      <c r="K27" s="33">
        <v>13665.73</v>
      </c>
      <c r="L27" s="33">
        <f t="shared" si="5"/>
        <v>129194</v>
      </c>
      <c r="M27" s="56"/>
    </row>
    <row r="28" spans="1:13" ht="17.25" customHeight="1">
      <c r="A28" s="27" t="s">
        <v>74</v>
      </c>
      <c r="B28" s="33">
        <v>4356.74</v>
      </c>
      <c r="C28" s="33">
        <v>3224.930000000002</v>
      </c>
      <c r="D28" s="33">
        <v>11146.36</v>
      </c>
      <c r="E28" s="33">
        <v>8524.689999999995</v>
      </c>
      <c r="F28" s="33">
        <v>9222.5</v>
      </c>
      <c r="G28" s="33">
        <v>4847.160000000001</v>
      </c>
      <c r="H28" s="33">
        <v>3111.780000000002</v>
      </c>
      <c r="I28" s="33">
        <v>3922.7399999999993</v>
      </c>
      <c r="J28" s="33">
        <v>4639.459999999998</v>
      </c>
      <c r="K28" s="33">
        <v>6299.199999999997</v>
      </c>
      <c r="L28" s="33">
        <f t="shared" si="5"/>
        <v>59295.56</v>
      </c>
      <c r="M28" s="56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26</v>
      </c>
      <c r="B31" s="33">
        <f aca="true" t="shared" si="6" ref="B31:K31">+B32+B37+B50</f>
        <v>-4864664.519999999</v>
      </c>
      <c r="C31" s="33">
        <f t="shared" si="6"/>
        <v>-452265.68</v>
      </c>
      <c r="D31" s="33">
        <f t="shared" si="6"/>
        <v>-1407618.8000000003</v>
      </c>
      <c r="E31" s="33">
        <f t="shared" si="6"/>
        <v>-2365095.499999998</v>
      </c>
      <c r="F31" s="33">
        <f t="shared" si="6"/>
        <v>-1069037.6400000001</v>
      </c>
      <c r="G31" s="33">
        <f t="shared" si="6"/>
        <v>-705007.58</v>
      </c>
      <c r="H31" s="33">
        <f t="shared" si="6"/>
        <v>-446779.02999999997</v>
      </c>
      <c r="I31" s="33">
        <f t="shared" si="6"/>
        <v>-1145070</v>
      </c>
      <c r="J31" s="33">
        <f t="shared" si="6"/>
        <v>-430988.8999999999</v>
      </c>
      <c r="K31" s="33">
        <f t="shared" si="6"/>
        <v>-228277.94999999995</v>
      </c>
      <c r="L31" s="33">
        <f aca="true" t="shared" si="7" ref="L31:L48">SUM(B31:K31)</f>
        <v>-13114805.599999996</v>
      </c>
      <c r="M31"/>
    </row>
    <row r="32" spans="1:13" ht="18.75" customHeight="1">
      <c r="A32" s="27" t="s">
        <v>27</v>
      </c>
      <c r="B32" s="33">
        <f>B33+B34+B35+B36</f>
        <v>-550726</v>
      </c>
      <c r="C32" s="33">
        <f aca="true" t="shared" si="8" ref="C32:K32">C33+C34+C35+C36</f>
        <v>-595588.4</v>
      </c>
      <c r="D32" s="33">
        <f t="shared" si="8"/>
        <v>-1914655.6</v>
      </c>
      <c r="E32" s="33">
        <f t="shared" si="8"/>
        <v>-1367097.6</v>
      </c>
      <c r="F32" s="33">
        <f t="shared" si="8"/>
        <v>-1301753.2</v>
      </c>
      <c r="G32" s="33">
        <f t="shared" si="8"/>
        <v>-917070</v>
      </c>
      <c r="H32" s="33">
        <f t="shared" si="8"/>
        <v>-447942</v>
      </c>
      <c r="I32" s="33">
        <f t="shared" si="8"/>
        <v>-748910.99</v>
      </c>
      <c r="J32" s="33">
        <f t="shared" si="8"/>
        <v>-636033.2</v>
      </c>
      <c r="K32" s="33">
        <f t="shared" si="8"/>
        <v>-1153869.2</v>
      </c>
      <c r="L32" s="33">
        <f t="shared" si="7"/>
        <v>-9633646.19</v>
      </c>
      <c r="M32"/>
    </row>
    <row r="33" spans="1:13" s="36" customFormat="1" ht="18.75" customHeight="1">
      <c r="A33" s="34" t="s">
        <v>50</v>
      </c>
      <c r="B33" s="33">
        <f aca="true" t="shared" si="9" ref="B33:K33">-ROUND((B9)*$E$3,2)</f>
        <v>-550726</v>
      </c>
      <c r="C33" s="33">
        <f t="shared" si="9"/>
        <v>-595588.4</v>
      </c>
      <c r="D33" s="33">
        <f t="shared" si="9"/>
        <v>-1914655.6</v>
      </c>
      <c r="E33" s="33">
        <f t="shared" si="9"/>
        <v>-1367097.6</v>
      </c>
      <c r="F33" s="33">
        <f t="shared" si="9"/>
        <v>-1301753.2</v>
      </c>
      <c r="G33" s="33">
        <f t="shared" si="9"/>
        <v>-917070</v>
      </c>
      <c r="H33" s="33">
        <f t="shared" si="9"/>
        <v>-447942</v>
      </c>
      <c r="I33" s="33">
        <f t="shared" si="9"/>
        <v>-529346.4</v>
      </c>
      <c r="J33" s="33">
        <f t="shared" si="9"/>
        <v>-636033.2</v>
      </c>
      <c r="K33" s="33">
        <f t="shared" si="9"/>
        <v>-1153869.2</v>
      </c>
      <c r="L33" s="33">
        <f t="shared" si="7"/>
        <v>-9414081.6</v>
      </c>
      <c r="M33" s="35"/>
    </row>
    <row r="34" spans="1:13" ht="18.75" customHeight="1">
      <c r="A34" s="37" t="s">
        <v>28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7"/>
        <v>0</v>
      </c>
      <c r="M34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7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-219564.59000000003</v>
      </c>
      <c r="J36" s="17">
        <v>0</v>
      </c>
      <c r="K36" s="17">
        <v>0</v>
      </c>
      <c r="L36" s="33">
        <f t="shared" si="7"/>
        <v>-219564.59000000003</v>
      </c>
      <c r="M36"/>
    </row>
    <row r="37" spans="1:13" s="36" customFormat="1" ht="18.75" customHeight="1">
      <c r="A37" s="27" t="s">
        <v>31</v>
      </c>
      <c r="B37" s="38">
        <f>SUM(B38:B49)</f>
        <v>-3091667.6299999985</v>
      </c>
      <c r="C37" s="38">
        <f aca="true" t="shared" si="10" ref="C37:K37">SUM(C38:C49)</f>
        <v>-17836.949999999997</v>
      </c>
      <c r="D37" s="38">
        <f t="shared" si="10"/>
        <v>-5398.110000000001</v>
      </c>
      <c r="E37" s="38">
        <f t="shared" si="10"/>
        <v>-1324799.419999998</v>
      </c>
      <c r="F37" s="38">
        <f t="shared" si="10"/>
        <v>-2597.84</v>
      </c>
      <c r="G37" s="38">
        <f t="shared" si="10"/>
        <v>-12898.970000000001</v>
      </c>
      <c r="H37" s="38">
        <f t="shared" si="10"/>
        <v>-80368.61000000002</v>
      </c>
      <c r="I37" s="38">
        <f t="shared" si="10"/>
        <v>-486000</v>
      </c>
      <c r="J37" s="38">
        <f t="shared" si="10"/>
        <v>-1785.5</v>
      </c>
      <c r="K37" s="38">
        <f t="shared" si="10"/>
        <v>-26700.699999999997</v>
      </c>
      <c r="L37" s="33">
        <f t="shared" si="7"/>
        <v>-5050053.729999997</v>
      </c>
      <c r="M37"/>
    </row>
    <row r="38" spans="1:13" ht="18.75" customHeight="1">
      <c r="A38" s="37" t="s">
        <v>32</v>
      </c>
      <c r="B38" s="38">
        <v>-2341588.199999999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7"/>
        <v>-2341588.199999999</v>
      </c>
      <c r="M38"/>
    </row>
    <row r="39" spans="1:13" ht="18.75" customHeight="1">
      <c r="A39" s="37" t="s">
        <v>33</v>
      </c>
      <c r="B39" s="33">
        <v>-750079.4299999997</v>
      </c>
      <c r="C39" s="17">
        <v>0</v>
      </c>
      <c r="D39" s="17">
        <v>0</v>
      </c>
      <c r="E39" s="33">
        <v>-171078.2399999999</v>
      </c>
      <c r="F39" s="28">
        <v>0</v>
      </c>
      <c r="G39" s="28">
        <v>0</v>
      </c>
      <c r="H39" s="33">
        <v>-69431.23000000001</v>
      </c>
      <c r="I39" s="17">
        <v>0</v>
      </c>
      <c r="J39" s="28">
        <v>0</v>
      </c>
      <c r="K39" s="17">
        <v>0</v>
      </c>
      <c r="L39" s="33">
        <f>SUM(B39:K39)</f>
        <v>-990588.8999999996</v>
      </c>
      <c r="M39"/>
    </row>
    <row r="40" spans="1:13" ht="18.75" customHeight="1">
      <c r="A40" s="37" t="s">
        <v>34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7"/>
        <v>0</v>
      </c>
      <c r="M40"/>
    </row>
    <row r="41" spans="1:13" ht="18.75" customHeight="1">
      <c r="A41" s="37" t="s">
        <v>35</v>
      </c>
      <c r="B41" s="17">
        <v>0</v>
      </c>
      <c r="C41" s="17">
        <v>-11738.55</v>
      </c>
      <c r="D41" s="17">
        <v>-4051.71</v>
      </c>
      <c r="E41" s="17">
        <v>-15408.38</v>
      </c>
      <c r="F41" s="17">
        <v>-2597.84</v>
      </c>
      <c r="G41" s="17">
        <v>-11473.37</v>
      </c>
      <c r="H41" s="17">
        <v>-10937.38</v>
      </c>
      <c r="I41" s="17">
        <v>0</v>
      </c>
      <c r="J41" s="17">
        <v>-993.5</v>
      </c>
      <c r="K41" s="17">
        <v>-26700.699999999997</v>
      </c>
      <c r="L41" s="33">
        <f t="shared" si="7"/>
        <v>-83901.43</v>
      </c>
      <c r="M41"/>
    </row>
    <row r="42" spans="1:13" ht="18.75" customHeight="1">
      <c r="A42" s="37" t="s">
        <v>36</v>
      </c>
      <c r="B42" s="17">
        <v>0</v>
      </c>
      <c r="C42" s="17">
        <v>-6098.4</v>
      </c>
      <c r="D42" s="17">
        <v>-1346.4</v>
      </c>
      <c r="E42" s="17">
        <v>-712.8</v>
      </c>
      <c r="F42" s="17">
        <v>0</v>
      </c>
      <c r="G42" s="17">
        <v>-1425.6</v>
      </c>
      <c r="H42" s="17">
        <v>0</v>
      </c>
      <c r="I42" s="17">
        <v>0</v>
      </c>
      <c r="J42" s="17">
        <v>-792</v>
      </c>
      <c r="K42" s="17">
        <v>0</v>
      </c>
      <c r="L42" s="33">
        <f t="shared" si="7"/>
        <v>-10375.199999999999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3">
        <f t="shared" si="7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7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7"/>
        <v>0</v>
      </c>
      <c r="M45"/>
    </row>
    <row r="46" spans="1:12" ht="18.75" customHeight="1">
      <c r="A46" s="37" t="s">
        <v>66</v>
      </c>
      <c r="B46" s="17">
        <v>0</v>
      </c>
      <c r="C46" s="17">
        <v>0</v>
      </c>
      <c r="D46" s="17">
        <v>0</v>
      </c>
      <c r="E46" s="17">
        <v>29309400</v>
      </c>
      <c r="F46" s="17">
        <v>0</v>
      </c>
      <c r="G46" s="17">
        <v>0</v>
      </c>
      <c r="H46" s="17">
        <v>0</v>
      </c>
      <c r="I46" s="17">
        <v>13189500</v>
      </c>
      <c r="J46" s="17">
        <v>0</v>
      </c>
      <c r="K46" s="17">
        <v>0</v>
      </c>
      <c r="L46" s="33">
        <f t="shared" si="7"/>
        <v>42498900</v>
      </c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-30447000</v>
      </c>
      <c r="F47" s="17">
        <v>0</v>
      </c>
      <c r="G47" s="17">
        <v>0</v>
      </c>
      <c r="H47" s="17">
        <v>0</v>
      </c>
      <c r="I47" s="17">
        <v>-13675500</v>
      </c>
      <c r="J47" s="17">
        <v>0</v>
      </c>
      <c r="K47" s="17">
        <v>0</v>
      </c>
      <c r="L47" s="33">
        <f t="shared" si="7"/>
        <v>-44122500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3">
        <f t="shared" si="7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82</v>
      </c>
      <c r="B50" s="38">
        <v>-1222270.8900000001</v>
      </c>
      <c r="C50" s="38">
        <v>161159.66999999998</v>
      </c>
      <c r="D50" s="38">
        <v>512434.91</v>
      </c>
      <c r="E50" s="38">
        <v>326801.51999999996</v>
      </c>
      <c r="F50" s="38">
        <v>235313.4</v>
      </c>
      <c r="G50" s="38">
        <v>224961.39</v>
      </c>
      <c r="H50" s="38">
        <v>81531.58</v>
      </c>
      <c r="I50" s="38">
        <v>89840.99</v>
      </c>
      <c r="J50" s="38">
        <v>206829.80000000002</v>
      </c>
      <c r="K50" s="38">
        <v>952291.95</v>
      </c>
      <c r="L50" s="33">
        <f aca="true" t="shared" si="11" ref="L50:L55">SUM(B50:K50)</f>
        <v>1568894.3199999996</v>
      </c>
      <c r="M50"/>
    </row>
    <row r="51" spans="1:13" ht="18.75" customHeight="1">
      <c r="A51" s="27" t="s">
        <v>75</v>
      </c>
      <c r="B51" s="17">
        <f>+B52+B53</f>
        <v>0</v>
      </c>
      <c r="C51" s="17">
        <f aca="true" t="shared" si="12" ref="C51:K51">+C52+C53</f>
        <v>0</v>
      </c>
      <c r="D51" s="17">
        <f t="shared" si="12"/>
        <v>0</v>
      </c>
      <c r="E51" s="17">
        <f t="shared" si="12"/>
        <v>0</v>
      </c>
      <c r="F51" s="17">
        <f t="shared" si="12"/>
        <v>0</v>
      </c>
      <c r="G51" s="17">
        <f t="shared" si="12"/>
        <v>0</v>
      </c>
      <c r="H51" s="17">
        <f t="shared" si="12"/>
        <v>0</v>
      </c>
      <c r="I51" s="17">
        <f t="shared" si="12"/>
        <v>0</v>
      </c>
      <c r="J51" s="17">
        <f t="shared" si="12"/>
        <v>0</v>
      </c>
      <c r="K51" s="17">
        <f t="shared" si="12"/>
        <v>0</v>
      </c>
      <c r="L51" s="33">
        <f t="shared" si="11"/>
        <v>0</v>
      </c>
      <c r="M51" s="53"/>
    </row>
    <row r="52" spans="1:13" ht="18.75" customHeight="1">
      <c r="A52" s="37" t="s">
        <v>76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1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1"/>
        <v>0</v>
      </c>
      <c r="M53" s="56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1"/>
        <v>0</v>
      </c>
      <c r="M54" s="40"/>
    </row>
    <row r="55" spans="1:13" ht="18.75" customHeight="1">
      <c r="A55" s="19" t="s">
        <v>40</v>
      </c>
      <c r="B55" s="41">
        <f aca="true" t="shared" si="13" ref="B55:K55">IF(B20+B31+B44+B56&lt;0,0,B20+B31+B56)</f>
        <v>13596809.049999997</v>
      </c>
      <c r="C55" s="41">
        <f t="shared" si="13"/>
        <v>12078156.599999996</v>
      </c>
      <c r="D55" s="41">
        <f t="shared" si="13"/>
        <v>39705985.44000001</v>
      </c>
      <c r="E55" s="41">
        <f t="shared" si="13"/>
        <v>31438501.749999993</v>
      </c>
      <c r="F55" s="41">
        <f t="shared" si="13"/>
        <v>34101199.379999995</v>
      </c>
      <c r="G55" s="41">
        <f t="shared" si="13"/>
        <v>19356545.269999996</v>
      </c>
      <c r="H55" s="41">
        <f t="shared" si="13"/>
        <v>11163874.820000002</v>
      </c>
      <c r="I55" s="41">
        <f t="shared" si="13"/>
        <v>13439388.579999998</v>
      </c>
      <c r="J55" s="41">
        <f t="shared" si="13"/>
        <v>16428823.479999999</v>
      </c>
      <c r="K55" s="41">
        <f t="shared" si="13"/>
        <v>22492443.34</v>
      </c>
      <c r="L55" s="42">
        <f t="shared" si="11"/>
        <v>213801727.70999998</v>
      </c>
      <c r="M55" s="57"/>
    </row>
    <row r="56" spans="1:13" ht="18.75" customHeight="1">
      <c r="A56" s="27" t="s">
        <v>41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42</v>
      </c>
      <c r="B57" s="33">
        <f aca="true" t="shared" si="14" ref="B57:K57">IF(B20+B31+B44+B56&gt;0,0,B20+B31+B56)</f>
        <v>0</v>
      </c>
      <c r="C57" s="33">
        <f t="shared" si="14"/>
        <v>0</v>
      </c>
      <c r="D57" s="33">
        <f t="shared" si="14"/>
        <v>0</v>
      </c>
      <c r="E57" s="33">
        <f t="shared" si="14"/>
        <v>0</v>
      </c>
      <c r="F57" s="33">
        <f t="shared" si="14"/>
        <v>0</v>
      </c>
      <c r="G57" s="33">
        <f t="shared" si="14"/>
        <v>0</v>
      </c>
      <c r="H57" s="33">
        <f t="shared" si="14"/>
        <v>0</v>
      </c>
      <c r="I57" s="33">
        <f t="shared" si="14"/>
        <v>0</v>
      </c>
      <c r="J57" s="33">
        <f t="shared" si="14"/>
        <v>0</v>
      </c>
      <c r="K57" s="33">
        <f t="shared" si="14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43</v>
      </c>
      <c r="B61" s="41">
        <f>SUM(B62:B75)</f>
        <v>13596809.059999999</v>
      </c>
      <c r="C61" s="41">
        <f aca="true" t="shared" si="15" ref="C61:J61">SUM(C62:C73)</f>
        <v>12078156.5</v>
      </c>
      <c r="D61" s="41">
        <f t="shared" si="15"/>
        <v>39705985.44954154</v>
      </c>
      <c r="E61" s="41">
        <f t="shared" si="15"/>
        <v>31438501.717875026</v>
      </c>
      <c r="F61" s="41">
        <f t="shared" si="15"/>
        <v>34101199.36686274</v>
      </c>
      <c r="G61" s="41">
        <f t="shared" si="15"/>
        <v>19356545.256745808</v>
      </c>
      <c r="H61" s="41">
        <f t="shared" si="15"/>
        <v>11163874.785727575</v>
      </c>
      <c r="I61" s="41">
        <f>SUM(I62:I78)</f>
        <v>13439388.531826656</v>
      </c>
      <c r="J61" s="41">
        <f t="shared" si="15"/>
        <v>16428823.490963118</v>
      </c>
      <c r="K61" s="41">
        <f>SUM(K62:K75)</f>
        <v>22492443.32</v>
      </c>
      <c r="L61" s="46">
        <f>SUM(B61:K61)</f>
        <v>213801727.4795425</v>
      </c>
      <c r="M61" s="40"/>
    </row>
    <row r="62" spans="1:13" ht="18.75" customHeight="1">
      <c r="A62" s="47" t="s">
        <v>44</v>
      </c>
      <c r="B62" s="38">
        <v>13596809.059999999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6" ref="L62:L73">SUM(B62:K62)</f>
        <v>13596809.059999999</v>
      </c>
      <c r="M62"/>
    </row>
    <row r="63" spans="1:13" ht="18.75" customHeight="1">
      <c r="A63" s="47" t="s">
        <v>53</v>
      </c>
      <c r="B63" s="17">
        <v>0</v>
      </c>
      <c r="C63" s="38">
        <v>10547872.8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6"/>
        <v>10547872.8</v>
      </c>
      <c r="M63"/>
    </row>
    <row r="64" spans="1:13" ht="18.75" customHeight="1">
      <c r="A64" s="47" t="s">
        <v>54</v>
      </c>
      <c r="B64" s="17">
        <v>0</v>
      </c>
      <c r="C64" s="38">
        <v>1530283.6999999997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6"/>
        <v>1530283.6999999997</v>
      </c>
      <c r="M64" s="54"/>
    </row>
    <row r="65" spans="1:12" ht="18.75" customHeight="1">
      <c r="A65" s="47" t="s">
        <v>45</v>
      </c>
      <c r="B65" s="17">
        <v>0</v>
      </c>
      <c r="C65" s="17">
        <v>0</v>
      </c>
      <c r="D65" s="38">
        <v>39705985.44954154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6"/>
        <v>39705985.44954154</v>
      </c>
    </row>
    <row r="66" spans="1:12" ht="18.75" customHeight="1">
      <c r="A66" s="47" t="s">
        <v>46</v>
      </c>
      <c r="B66" s="17">
        <v>0</v>
      </c>
      <c r="C66" s="17">
        <v>0</v>
      </c>
      <c r="D66" s="17">
        <v>0</v>
      </c>
      <c r="E66" s="38">
        <v>31438501.717875026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6"/>
        <v>31438501.717875026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17">
        <v>0</v>
      </c>
      <c r="F67" s="38">
        <v>34101199.36686274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6"/>
        <v>34101199.36686274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38">
        <v>19356545.256745808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6"/>
        <v>19356545.256745808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38">
        <v>11163874.785727575</v>
      </c>
      <c r="I69" s="17">
        <v>0</v>
      </c>
      <c r="J69" s="17">
        <v>0</v>
      </c>
      <c r="K69" s="17">
        <v>0</v>
      </c>
      <c r="L69" s="46">
        <f t="shared" si="16"/>
        <v>11163874.785727575</v>
      </c>
    </row>
    <row r="70" spans="1:12" ht="18.75" customHeight="1">
      <c r="A70" s="47" t="s">
        <v>78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38">
        <v>13439388.531826656</v>
      </c>
      <c r="J70" s="17">
        <v>0</v>
      </c>
      <c r="K70" s="17">
        <v>0</v>
      </c>
      <c r="L70" s="46">
        <f t="shared" si="16"/>
        <v>13439388.531826656</v>
      </c>
    </row>
    <row r="71" spans="1:12" ht="18.75" customHeight="1">
      <c r="A71" s="47" t="s">
        <v>51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38">
        <v>16428823.490963118</v>
      </c>
      <c r="K71" s="17">
        <v>0</v>
      </c>
      <c r="L71" s="46">
        <f t="shared" si="16"/>
        <v>16428823.490963118</v>
      </c>
    </row>
    <row r="72" spans="1:12" ht="18.75" customHeight="1">
      <c r="A72" s="47" t="s">
        <v>61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38">
        <v>12880509.590000002</v>
      </c>
      <c r="L72" s="46">
        <f t="shared" si="16"/>
        <v>12880509.590000002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8">
        <v>9611933.729999997</v>
      </c>
      <c r="L73" s="46">
        <f t="shared" si="16"/>
        <v>9611933.729999997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48" t="s">
        <v>64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49">
        <f>SUM(B75:K75)</f>
        <v>0</v>
      </c>
    </row>
    <row r="76" spans="1:11" ht="18" customHeight="1">
      <c r="A76" s="55" t="s">
        <v>79</v>
      </c>
      <c r="H76"/>
      <c r="I76"/>
      <c r="J76"/>
      <c r="K76"/>
    </row>
    <row r="77" spans="1:11" ht="18" customHeight="1">
      <c r="A77" s="55" t="s">
        <v>83</v>
      </c>
      <c r="I77"/>
      <c r="J77"/>
      <c r="K77"/>
    </row>
    <row r="78" spans="1:11" ht="18" customHeight="1">
      <c r="A78" s="55" t="s">
        <v>85</v>
      </c>
      <c r="I78"/>
      <c r="K78"/>
    </row>
    <row r="79" spans="1:11" ht="15.75">
      <c r="A79" s="55" t="s">
        <v>86</v>
      </c>
      <c r="J79"/>
      <c r="K79"/>
    </row>
    <row r="80" spans="1:11" ht="15.75">
      <c r="A80" s="55" t="s">
        <v>87</v>
      </c>
      <c r="K80"/>
    </row>
    <row r="81" spans="1:11" ht="15.75">
      <c r="A81" s="55" t="s">
        <v>88</v>
      </c>
      <c r="K81"/>
    </row>
    <row r="82" spans="1:11" ht="15.75">
      <c r="A82" s="55" t="s">
        <v>89</v>
      </c>
      <c r="K82"/>
    </row>
    <row r="83" ht="15.75">
      <c r="A83" s="55" t="s">
        <v>90</v>
      </c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2023-12-12T21:12:29Z</dcterms:modified>
  <cp:category/>
  <cp:version/>
  <cp:contentType/>
  <cp:contentStatus/>
</cp:coreProperties>
</file>