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<sst xmlns="http://schemas.openxmlformats.org/spreadsheetml/2006/main" count="88" uniqueCount="85">
  <si>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</si>
  <si>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</si>
  <si>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</si>
  <si>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</si>
  <si>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</si>
  <si>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</si>
  <si>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</si>
  <si>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</si>
  <si>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</si>
  <si>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</si>
  <si>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</si>
  <si>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</si>
  <si>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</si>
  <si>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</si>
  <si>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</si>
  <si>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</si>
  <si>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</si>
  <si>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</si>
  <si>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</si>
  <si>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</si>
  <si>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</si>
  <si>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</si>
  <si>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</si>
  <si>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</si>
  <si>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</si>
  <si>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</si>
  <si>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</si>
  <si>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</si>
  <si>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</si>
  <si>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</si>
  <si>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</si>
  <si>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</si>
  <si>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</si>
  <si>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</si>
  <si>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</si>
  <si>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</si>
  <si>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</si>
  <si>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</si>
  <si>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</si>
  <si>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</si>
  <si>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</si>
  <si>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</si>
  <si>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</si>
  <si>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</si>
  <si>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</si>
  <si>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</si>
  <si>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</si>
  <si>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</si>
  <si>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</si>
  <si>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</si>
  <si>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</si>
  <si>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</si>
  <si>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</si>
  <si>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</si>
  <si>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</si>
  <si>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</si>
  <si>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</si>
  <si>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</si>
  <si>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</si>
  <si>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</si>
  <si>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</si>
  <si>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</si>
  <si>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</si>
  <si>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</si>
  <si>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</si>
  <si>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</si>
  <si>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</si>
  <si>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</si>
  <si>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</si>
  <si>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</si>
  <si>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</si>
  <si>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</si>
  <si>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</si>
  <si>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</si>
  <si>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</si>
  <si>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</si>
  <si>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</si>
  <si>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</si>
  <si>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</si>
  <si>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</si>
  <si>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</si>
  <si>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</si>
  <si>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</si>
  <si>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</si>
  <si>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10/01/23 - VENCIMENTO 17/01/23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</si>
</sst>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323061</v>
      </c>
      <c r="C7" s="9">
        <f t="shared" si="0"/>
        <v>227133</v>
      </c>
      <c r="D7" s="9">
        <f t="shared" si="0"/>
        <v>232235</v>
      </c>
      <c r="E7" s="9">
        <f t="shared" si="0"/>
        <v>56395</v>
      </c>
      <c r="F7" s="9">
        <f t="shared" si="0"/>
        <v>190159</v>
      </c>
      <c r="G7" s="9">
        <f t="shared" si="0"/>
        <v>306393</v>
      </c>
      <c r="H7" s="9">
        <f t="shared" si="0"/>
        <v>38295</v>
      </c>
      <c r="I7" s="9">
        <f t="shared" si="0"/>
        <v>217623</v>
      </c>
      <c r="J7" s="9">
        <f t="shared" si="0"/>
        <v>187686</v>
      </c>
      <c r="K7" s="9">
        <f t="shared" si="0"/>
        <v>298484</v>
      </c>
      <c r="L7" s="9">
        <f t="shared" si="0"/>
        <v>228589</v>
      </c>
      <c r="M7" s="9">
        <f t="shared" si="0"/>
        <v>108093</v>
      </c>
      <c r="N7" s="9">
        <f t="shared" si="0"/>
        <v>72482</v>
      </c>
      <c r="O7" s="9">
        <f t="shared" si="0"/>
        <v>2486628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11340</v>
      </c>
      <c r="C8" s="11">
        <f t="shared" si="1"/>
        <v>11696</v>
      </c>
      <c r="D8" s="11">
        <f t="shared" si="1"/>
        <v>8557</v>
      </c>
      <c r="E8" s="11">
        <f t="shared" si="1"/>
        <v>2010</v>
      </c>
      <c r="F8" s="11">
        <f t="shared" si="1"/>
        <v>6910</v>
      </c>
      <c r="G8" s="11">
        <f t="shared" si="1"/>
        <v>9855</v>
      </c>
      <c r="H8" s="11">
        <f t="shared" si="1"/>
        <v>1998</v>
      </c>
      <c r="I8" s="11">
        <f t="shared" si="1"/>
        <v>12188</v>
      </c>
      <c r="J8" s="11">
        <f t="shared" si="1"/>
        <v>8825</v>
      </c>
      <c r="K8" s="11">
        <f t="shared" si="1"/>
        <v>7218</v>
      </c>
      <c r="L8" s="11">
        <f t="shared" si="1"/>
        <v>6250</v>
      </c>
      <c r="M8" s="11">
        <f t="shared" si="1"/>
        <v>4618</v>
      </c>
      <c r="N8" s="11">
        <f t="shared" si="1"/>
        <v>3851</v>
      </c>
      <c r="O8" s="11">
        <f t="shared" si="1"/>
        <v>95316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11340</v>
      </c>
      <c r="C9" s="11">
        <v>11696</v>
      </c>
      <c r="D9" s="11">
        <v>8557</v>
      </c>
      <c r="E9" s="11">
        <v>2010</v>
      </c>
      <c r="F9" s="11">
        <v>6910</v>
      </c>
      <c r="G9" s="11">
        <v>9855</v>
      </c>
      <c r="H9" s="11">
        <v>1998</v>
      </c>
      <c r="I9" s="11">
        <v>12187</v>
      </c>
      <c r="J9" s="11">
        <v>8825</v>
      </c>
      <c r="K9" s="11">
        <v>7201</v>
      </c>
      <c r="L9" s="11">
        <v>6250</v>
      </c>
      <c r="M9" s="11">
        <v>4613</v>
      </c>
      <c r="N9" s="11">
        <v>3842</v>
      </c>
      <c r="O9" s="11">
        <f>SUM(B9:N9)</f>
        <v>95284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17</v>
      </c>
      <c r="L10" s="13">
        <v>0</v>
      </c>
      <c r="M10" s="13">
        <v>5</v>
      </c>
      <c r="N10" s="13">
        <v>9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73</v>
      </c>
      <c r="B11" s="13">
        <v>311721</v>
      </c>
      <c r="C11" s="13">
        <v>215437</v>
      </c>
      <c r="D11" s="13">
        <v>223678</v>
      </c>
      <c r="E11" s="13">
        <v>54385</v>
      </c>
      <c r="F11" s="13">
        <v>183249</v>
      </c>
      <c r="G11" s="13">
        <v>296538</v>
      </c>
      <c r="H11" s="13">
        <v>36297</v>
      </c>
      <c r="I11" s="13">
        <v>205435</v>
      </c>
      <c r="J11" s="13">
        <v>178861</v>
      </c>
      <c r="K11" s="13">
        <v>291266</v>
      </c>
      <c r="L11" s="13">
        <v>222339</v>
      </c>
      <c r="M11" s="13">
        <v>103475</v>
      </c>
      <c r="N11" s="13">
        <v>68631</v>
      </c>
      <c r="O11" s="11">
        <f>SUM(B11:N11)</f>
        <v>2391312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77</v>
      </c>
      <c r="B12" s="13">
        <v>24734</v>
      </c>
      <c r="C12" s="13">
        <v>21944</v>
      </c>
      <c r="D12" s="13">
        <v>18279</v>
      </c>
      <c r="E12" s="13">
        <v>6566</v>
      </c>
      <c r="F12" s="13">
        <v>19098</v>
      </c>
      <c r="G12" s="13">
        <v>31554</v>
      </c>
      <c r="H12" s="13">
        <v>4254</v>
      </c>
      <c r="I12" s="13">
        <v>21510</v>
      </c>
      <c r="J12" s="13">
        <v>15809</v>
      </c>
      <c r="K12" s="13">
        <v>20812</v>
      </c>
      <c r="L12" s="13">
        <v>16263</v>
      </c>
      <c r="M12" s="13">
        <v>5561</v>
      </c>
      <c r="N12" s="13">
        <v>3229</v>
      </c>
      <c r="O12" s="11">
        <f>SUM(B12:N12)</f>
        <v>209613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78</v>
      </c>
      <c r="B13" s="15">
        <f aca="true" t="shared" si="2" ref="B13:N13">B11-B12</f>
        <v>286987</v>
      </c>
      <c r="C13" s="15">
        <f t="shared" si="2"/>
        <v>193493</v>
      </c>
      <c r="D13" s="15">
        <f t="shared" si="2"/>
        <v>205399</v>
      </c>
      <c r="E13" s="15">
        <f t="shared" si="2"/>
        <v>47819</v>
      </c>
      <c r="F13" s="15">
        <f t="shared" si="2"/>
        <v>164151</v>
      </c>
      <c r="G13" s="15">
        <f t="shared" si="2"/>
        <v>264984</v>
      </c>
      <c r="H13" s="15">
        <f t="shared" si="2"/>
        <v>32043</v>
      </c>
      <c r="I13" s="15">
        <f t="shared" si="2"/>
        <v>183925</v>
      </c>
      <c r="J13" s="15">
        <f t="shared" si="2"/>
        <v>163052</v>
      </c>
      <c r="K13" s="15">
        <f t="shared" si="2"/>
        <v>270454</v>
      </c>
      <c r="L13" s="15">
        <f t="shared" si="2"/>
        <v>206076</v>
      </c>
      <c r="M13" s="15">
        <f t="shared" si="2"/>
        <v>97914</v>
      </c>
      <c r="N13" s="15">
        <f t="shared" si="2"/>
        <v>65402</v>
      </c>
      <c r="O13" s="11">
        <f>SUM(B13:N13)</f>
        <v>2181699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1.265791476401885</v>
      </c>
      <c r="C18" s="19">
        <v>1.327445316561037</v>
      </c>
      <c r="D18" s="19">
        <v>1.33272083909219</v>
      </c>
      <c r="E18" s="19">
        <v>0.940588114705179</v>
      </c>
      <c r="F18" s="19">
        <v>1.400011972985579</v>
      </c>
      <c r="G18" s="19">
        <v>1.514492386441728</v>
      </c>
      <c r="H18" s="19">
        <v>1.662122812382771</v>
      </c>
      <c r="I18" s="19">
        <v>1.34010072863338</v>
      </c>
      <c r="J18" s="19">
        <v>1.40038090371382</v>
      </c>
      <c r="K18" s="19">
        <v>1.199329784246931</v>
      </c>
      <c r="L18" s="19">
        <v>1.261213751979543</v>
      </c>
      <c r="M18" s="19">
        <v>1.295156847409102</v>
      </c>
      <c r="N18" s="19">
        <v>1.112361363895957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68</v>
      </c>
      <c r="B20" s="24">
        <f aca="true" t="shared" si="3" ref="B20:N20">SUM(B21:B29)</f>
        <v>1332300.3299999998</v>
      </c>
      <c r="C20" s="24">
        <f t="shared" si="3"/>
        <v>989697.5299999999</v>
      </c>
      <c r="D20" s="24">
        <f t="shared" si="3"/>
        <v>889269.1400000002</v>
      </c>
      <c r="E20" s="24">
        <f t="shared" si="3"/>
        <v>264311.32</v>
      </c>
      <c r="F20" s="24">
        <f t="shared" si="3"/>
        <v>877815.31</v>
      </c>
      <c r="G20" s="24">
        <f t="shared" si="3"/>
        <v>1276099.01</v>
      </c>
      <c r="H20" s="24">
        <f t="shared" si="3"/>
        <v>231999.3</v>
      </c>
      <c r="I20" s="24">
        <f t="shared" si="3"/>
        <v>969544.5000000001</v>
      </c>
      <c r="J20" s="24">
        <f t="shared" si="3"/>
        <v>859112.9199999999</v>
      </c>
      <c r="K20" s="24">
        <f t="shared" si="3"/>
        <v>1129228.97</v>
      </c>
      <c r="L20" s="24">
        <f t="shared" si="3"/>
        <v>1040445.8699999999</v>
      </c>
      <c r="M20" s="24">
        <f t="shared" si="3"/>
        <v>583924.74</v>
      </c>
      <c r="N20" s="24">
        <f t="shared" si="3"/>
        <v>300725.63000000006</v>
      </c>
      <c r="O20" s="24">
        <f>O21+O22+O23+O24+O25+O26+O27+O28+O29</f>
        <v>10744474.57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948636.32</v>
      </c>
      <c r="C21" s="28">
        <f t="shared" si="4"/>
        <v>689007.96</v>
      </c>
      <c r="D21" s="28">
        <f t="shared" si="4"/>
        <v>617837.99</v>
      </c>
      <c r="E21" s="28">
        <f t="shared" si="4"/>
        <v>256309.64</v>
      </c>
      <c r="F21" s="28">
        <f t="shared" si="4"/>
        <v>586374.29</v>
      </c>
      <c r="G21" s="28">
        <f t="shared" si="4"/>
        <v>777380.32</v>
      </c>
      <c r="H21" s="28">
        <f t="shared" si="4"/>
        <v>130451.92</v>
      </c>
      <c r="I21" s="28">
        <f t="shared" si="4"/>
        <v>655502.24</v>
      </c>
      <c r="J21" s="28">
        <f t="shared" si="4"/>
        <v>568613.51</v>
      </c>
      <c r="K21" s="28">
        <f t="shared" si="4"/>
        <v>854768.63</v>
      </c>
      <c r="L21" s="28">
        <f t="shared" si="4"/>
        <v>745360.15</v>
      </c>
      <c r="M21" s="28">
        <f t="shared" si="4"/>
        <v>406710.72</v>
      </c>
      <c r="N21" s="28">
        <f t="shared" si="4"/>
        <v>246344.57</v>
      </c>
      <c r="O21" s="28">
        <f aca="true" t="shared" si="5" ref="O21:O29">SUM(B21:N21)</f>
        <v>7483298.26</v>
      </c>
    </row>
    <row r="22" spans="1:23" ht="18.75" customHeight="1">
      <c r="A22" s="26" t="s">
        <v>34</v>
      </c>
      <c r="B22" s="28">
        <f>IF(B18&lt;&gt;0,ROUND((B18-1)*B21,2),0)</f>
        <v>252139.45</v>
      </c>
      <c r="C22" s="28">
        <f aca="true" t="shared" si="6" ref="C22:N22">IF(C18&lt;&gt;0,ROUND((C18-1)*C21,2),0)</f>
        <v>225612.43</v>
      </c>
      <c r="D22" s="28">
        <f t="shared" si="6"/>
        <v>205567.57</v>
      </c>
      <c r="E22" s="28">
        <f t="shared" si="6"/>
        <v>-15227.84</v>
      </c>
      <c r="F22" s="28">
        <f t="shared" si="6"/>
        <v>234556.74</v>
      </c>
      <c r="G22" s="28">
        <f t="shared" si="6"/>
        <v>399956.26</v>
      </c>
      <c r="H22" s="28">
        <f t="shared" si="6"/>
        <v>86375.19</v>
      </c>
      <c r="I22" s="28">
        <f t="shared" si="6"/>
        <v>222936.79</v>
      </c>
      <c r="J22" s="28">
        <f t="shared" si="6"/>
        <v>227661.99</v>
      </c>
      <c r="K22" s="28">
        <f t="shared" si="6"/>
        <v>170380.85</v>
      </c>
      <c r="L22" s="28">
        <f t="shared" si="6"/>
        <v>194698.32</v>
      </c>
      <c r="M22" s="28">
        <f t="shared" si="6"/>
        <v>120043.45</v>
      </c>
      <c r="N22" s="28">
        <f t="shared" si="6"/>
        <v>27679.61</v>
      </c>
      <c r="O22" s="28">
        <f t="shared" si="5"/>
        <v>2352380.81</v>
      </c>
      <c r="W22" s="51"/>
    </row>
    <row r="23" spans="1:15" ht="18.75" customHeight="1">
      <c r="A23" s="26" t="s">
        <v>35</v>
      </c>
      <c r="B23" s="28">
        <v>66160.13</v>
      </c>
      <c r="C23" s="28">
        <v>46108.06</v>
      </c>
      <c r="D23" s="28">
        <v>33050.93</v>
      </c>
      <c r="E23" s="28">
        <v>12199.3</v>
      </c>
      <c r="F23" s="28">
        <v>36436.78</v>
      </c>
      <c r="G23" s="28">
        <v>53055.72</v>
      </c>
      <c r="H23" s="28">
        <v>6708.05</v>
      </c>
      <c r="I23" s="28">
        <v>45105.4</v>
      </c>
      <c r="J23" s="28">
        <v>38974.35</v>
      </c>
      <c r="K23" s="28">
        <v>59523.04</v>
      </c>
      <c r="L23" s="28">
        <v>56105.37</v>
      </c>
      <c r="M23" s="28">
        <v>25515.02</v>
      </c>
      <c r="N23" s="28">
        <v>15955.21</v>
      </c>
      <c r="O23" s="28">
        <f t="shared" si="5"/>
        <v>494897.36</v>
      </c>
    </row>
    <row r="24" spans="1:15" ht="18.75" customHeight="1">
      <c r="A24" s="26" t="s">
        <v>36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69</v>
      </c>
      <c r="B26" s="28">
        <v>1094.19</v>
      </c>
      <c r="C26" s="28">
        <v>831.06</v>
      </c>
      <c r="D26" s="28">
        <v>737.27</v>
      </c>
      <c r="E26" s="28">
        <v>218.84</v>
      </c>
      <c r="F26" s="28">
        <v>732.06</v>
      </c>
      <c r="G26" s="28">
        <v>1062.93</v>
      </c>
      <c r="H26" s="28">
        <v>192.79</v>
      </c>
      <c r="I26" s="28">
        <v>799.8</v>
      </c>
      <c r="J26" s="28">
        <v>716.43</v>
      </c>
      <c r="K26" s="28">
        <v>935.27</v>
      </c>
      <c r="L26" s="28">
        <v>859.72</v>
      </c>
      <c r="M26" s="28">
        <v>476.75</v>
      </c>
      <c r="N26" s="28">
        <v>255.32</v>
      </c>
      <c r="O26" s="28">
        <f t="shared" si="5"/>
        <v>8912.43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71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72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38</v>
      </c>
      <c r="B31" s="28">
        <f>+B32+B34+B47+B48+B49+B54-B55</f>
        <v>-55980.38</v>
      </c>
      <c r="C31" s="28">
        <f aca="true" t="shared" si="7" ref="C31:O31">+C32+C34+C47+C48+C49+C54-C55</f>
        <v>-56083.630000000005</v>
      </c>
      <c r="D31" s="28">
        <f t="shared" si="7"/>
        <v>-41750.51</v>
      </c>
      <c r="E31" s="28">
        <f t="shared" si="7"/>
        <v>-10060.880000000001</v>
      </c>
      <c r="F31" s="28">
        <f t="shared" si="7"/>
        <v>-34474.74</v>
      </c>
      <c r="G31" s="28">
        <f t="shared" si="7"/>
        <v>-49272.54</v>
      </c>
      <c r="H31" s="28">
        <f t="shared" si="7"/>
        <v>-9863.210000000001</v>
      </c>
      <c r="I31" s="28">
        <f t="shared" si="7"/>
        <v>-59693.79</v>
      </c>
      <c r="J31" s="28">
        <f t="shared" si="7"/>
        <v>-42813.82</v>
      </c>
      <c r="K31" s="28">
        <f t="shared" si="7"/>
        <v>-37922.61</v>
      </c>
      <c r="L31" s="28">
        <f t="shared" si="7"/>
        <v>-32280.58</v>
      </c>
      <c r="M31" s="28">
        <f t="shared" si="7"/>
        <v>-22948.25</v>
      </c>
      <c r="N31" s="28">
        <f t="shared" si="7"/>
        <v>-18324.489999999998</v>
      </c>
      <c r="O31" s="28">
        <f t="shared" si="7"/>
        <v>-471469.43000000005</v>
      </c>
    </row>
    <row r="32" spans="1:15" ht="18.75" customHeight="1">
      <c r="A32" s="26" t="s">
        <v>39</v>
      </c>
      <c r="B32" s="29">
        <f>+B33</f>
        <v>-49896</v>
      </c>
      <c r="C32" s="29">
        <f>+C33</f>
        <v>-51462.4</v>
      </c>
      <c r="D32" s="29">
        <f aca="true" t="shared" si="8" ref="D32:O32">+D33</f>
        <v>-37650.8</v>
      </c>
      <c r="E32" s="29">
        <f t="shared" si="8"/>
        <v>-8844</v>
      </c>
      <c r="F32" s="29">
        <f t="shared" si="8"/>
        <v>-30404</v>
      </c>
      <c r="G32" s="29">
        <f t="shared" si="8"/>
        <v>-43362</v>
      </c>
      <c r="H32" s="29">
        <f t="shared" si="8"/>
        <v>-8791.2</v>
      </c>
      <c r="I32" s="29">
        <f t="shared" si="8"/>
        <v>-53622.8</v>
      </c>
      <c r="J32" s="29">
        <f t="shared" si="8"/>
        <v>-38830</v>
      </c>
      <c r="K32" s="29">
        <f t="shared" si="8"/>
        <v>-31684.4</v>
      </c>
      <c r="L32" s="29">
        <f t="shared" si="8"/>
        <v>-27500</v>
      </c>
      <c r="M32" s="29">
        <f t="shared" si="8"/>
        <v>-20297.2</v>
      </c>
      <c r="N32" s="29">
        <f t="shared" si="8"/>
        <v>-16904.8</v>
      </c>
      <c r="O32" s="29">
        <f t="shared" si="8"/>
        <v>-419249.60000000003</v>
      </c>
    </row>
    <row r="33" spans="1:26" ht="18.75" customHeight="1">
      <c r="A33" s="27" t="s">
        <v>40</v>
      </c>
      <c r="B33" s="16">
        <f>ROUND((-B9)*$G$3,2)</f>
        <v>-49896</v>
      </c>
      <c r="C33" s="16">
        <f aca="true" t="shared" si="9" ref="C33:N33">ROUND((-C9)*$G$3,2)</f>
        <v>-51462.4</v>
      </c>
      <c r="D33" s="16">
        <f t="shared" si="9"/>
        <v>-37650.8</v>
      </c>
      <c r="E33" s="16">
        <f t="shared" si="9"/>
        <v>-8844</v>
      </c>
      <c r="F33" s="16">
        <f t="shared" si="9"/>
        <v>-30404</v>
      </c>
      <c r="G33" s="16">
        <f t="shared" si="9"/>
        <v>-43362</v>
      </c>
      <c r="H33" s="16">
        <f t="shared" si="9"/>
        <v>-8791.2</v>
      </c>
      <c r="I33" s="16">
        <f t="shared" si="9"/>
        <v>-53622.8</v>
      </c>
      <c r="J33" s="16">
        <f t="shared" si="9"/>
        <v>-38830</v>
      </c>
      <c r="K33" s="16">
        <f t="shared" si="9"/>
        <v>-31684.4</v>
      </c>
      <c r="L33" s="16">
        <f t="shared" si="9"/>
        <v>-27500</v>
      </c>
      <c r="M33" s="16">
        <f t="shared" si="9"/>
        <v>-20297.2</v>
      </c>
      <c r="N33" s="16">
        <f t="shared" si="9"/>
        <v>-16904.8</v>
      </c>
      <c r="O33" s="30">
        <f aca="true" t="shared" si="10" ref="O33:O55">SUM(B33:N33)</f>
        <v>-419249.60000000003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-6084.38</v>
      </c>
      <c r="C34" s="29">
        <f aca="true" t="shared" si="11" ref="C34:O34">SUM(C35:C45)</f>
        <v>-4621.23</v>
      </c>
      <c r="D34" s="29">
        <f t="shared" si="11"/>
        <v>-4099.71</v>
      </c>
      <c r="E34" s="29">
        <f t="shared" si="11"/>
        <v>-1216.88</v>
      </c>
      <c r="F34" s="29">
        <f t="shared" si="11"/>
        <v>-4070.74</v>
      </c>
      <c r="G34" s="29">
        <f t="shared" si="11"/>
        <v>-5910.54</v>
      </c>
      <c r="H34" s="29">
        <f t="shared" si="11"/>
        <v>-1072.01</v>
      </c>
      <c r="I34" s="29">
        <f t="shared" si="11"/>
        <v>-6070.99</v>
      </c>
      <c r="J34" s="29">
        <f t="shared" si="11"/>
        <v>-3983.82</v>
      </c>
      <c r="K34" s="29">
        <f t="shared" si="11"/>
        <v>-6238.209999999999</v>
      </c>
      <c r="L34" s="29">
        <f t="shared" si="11"/>
        <v>-4780.58</v>
      </c>
      <c r="M34" s="29">
        <f t="shared" si="11"/>
        <v>-2651.05</v>
      </c>
      <c r="N34" s="29">
        <f t="shared" si="11"/>
        <v>-1419.69</v>
      </c>
      <c r="O34" s="29">
        <f t="shared" si="11"/>
        <v>-52219.830000000016</v>
      </c>
    </row>
    <row r="35" spans="1:26" ht="18.75" customHeight="1">
      <c r="A35" s="27" t="s">
        <v>42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-1623.6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-1623.6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-1000</v>
      </c>
      <c r="L37" s="31">
        <v>0</v>
      </c>
      <c r="M37" s="31">
        <v>0</v>
      </c>
      <c r="N37" s="31">
        <v>0</v>
      </c>
      <c r="O37" s="31">
        <f t="shared" si="10"/>
        <v>-1000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-37.52</v>
      </c>
      <c r="L38" s="31">
        <v>0</v>
      </c>
      <c r="M38" s="31">
        <v>0</v>
      </c>
      <c r="N38" s="31">
        <v>0</v>
      </c>
      <c r="O38" s="32">
        <f t="shared" si="10"/>
        <v>-37.52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48</v>
      </c>
      <c r="B43" s="31">
        <v>-6084.38</v>
      </c>
      <c r="C43" s="31">
        <v>-4621.23</v>
      </c>
      <c r="D43" s="31">
        <v>-4099.71</v>
      </c>
      <c r="E43" s="31">
        <v>-1216.88</v>
      </c>
      <c r="F43" s="31">
        <v>-4070.74</v>
      </c>
      <c r="G43" s="31">
        <v>-5910.54</v>
      </c>
      <c r="H43" s="31">
        <v>-1072.01</v>
      </c>
      <c r="I43" s="31">
        <v>-4447.39</v>
      </c>
      <c r="J43" s="31">
        <v>-3983.82</v>
      </c>
      <c r="K43" s="31">
        <v>-5200.69</v>
      </c>
      <c r="L43" s="31">
        <v>-4780.58</v>
      </c>
      <c r="M43" s="31">
        <v>-2651.05</v>
      </c>
      <c r="N43" s="31">
        <v>-1419.69</v>
      </c>
      <c r="O43" s="31">
        <f>SUM(B43:N43)</f>
        <v>-49558.710000000014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74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75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76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79</v>
      </c>
      <c r="B50" s="33">
        <v>-97454.43</v>
      </c>
      <c r="C50" s="33">
        <v>-93334.42</v>
      </c>
      <c r="D50" s="33">
        <v>-67548.22</v>
      </c>
      <c r="E50" s="33">
        <v>-29748.58</v>
      </c>
      <c r="F50" s="33">
        <v>-85438.72</v>
      </c>
      <c r="G50" s="33">
        <v>-127127.91</v>
      </c>
      <c r="H50" s="33">
        <v>-24836.55</v>
      </c>
      <c r="I50" s="33">
        <v>-91800.38</v>
      </c>
      <c r="J50" s="33">
        <v>-70147.69</v>
      </c>
      <c r="K50" s="33">
        <v>-75897.2</v>
      </c>
      <c r="L50" s="33">
        <v>-71131.11</v>
      </c>
      <c r="M50" s="33">
        <v>-28556.85</v>
      </c>
      <c r="N50" s="33">
        <v>-13020.62</v>
      </c>
      <c r="O50" s="31">
        <f t="shared" si="10"/>
        <v>-876042.68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80</v>
      </c>
      <c r="B51" s="33">
        <v>97454.43</v>
      </c>
      <c r="C51" s="33">
        <v>93334.42</v>
      </c>
      <c r="D51" s="33">
        <v>67548.22</v>
      </c>
      <c r="E51" s="33">
        <v>29748.58</v>
      </c>
      <c r="F51" s="33">
        <v>85438.72</v>
      </c>
      <c r="G51" s="33">
        <v>127127.91</v>
      </c>
      <c r="H51" s="33">
        <v>24836.55</v>
      </c>
      <c r="I51" s="33">
        <v>91800.38</v>
      </c>
      <c r="J51" s="33">
        <v>70147.69</v>
      </c>
      <c r="K51" s="33">
        <v>75897.2</v>
      </c>
      <c r="L51" s="33">
        <v>71131.11</v>
      </c>
      <c r="M51" s="33">
        <v>28556.85</v>
      </c>
      <c r="N51" s="33">
        <v>13020.62</v>
      </c>
      <c r="O51" s="31">
        <f t="shared" si="10"/>
        <v>876042.68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51</v>
      </c>
      <c r="B53" s="34">
        <f>+B20+B31</f>
        <v>1276319.95</v>
      </c>
      <c r="C53" s="34">
        <f aca="true" t="shared" si="13" ref="C53:N53">+C20+C31</f>
        <v>933613.8999999999</v>
      </c>
      <c r="D53" s="34">
        <f t="shared" si="13"/>
        <v>847518.6300000002</v>
      </c>
      <c r="E53" s="34">
        <f t="shared" si="13"/>
        <v>254250.44</v>
      </c>
      <c r="F53" s="34">
        <f t="shared" si="13"/>
        <v>843340.5700000001</v>
      </c>
      <c r="G53" s="34">
        <f t="shared" si="13"/>
        <v>1226826.47</v>
      </c>
      <c r="H53" s="34">
        <f t="shared" si="13"/>
        <v>222136.09</v>
      </c>
      <c r="I53" s="34">
        <f t="shared" si="13"/>
        <v>909850.7100000001</v>
      </c>
      <c r="J53" s="34">
        <f t="shared" si="13"/>
        <v>816299.1</v>
      </c>
      <c r="K53" s="34">
        <f t="shared" si="13"/>
        <v>1091306.3599999999</v>
      </c>
      <c r="L53" s="34">
        <f t="shared" si="13"/>
        <v>1008165.2899999999</v>
      </c>
      <c r="M53" s="34">
        <f t="shared" si="13"/>
        <v>560976.49</v>
      </c>
      <c r="N53" s="34">
        <f t="shared" si="13"/>
        <v>282401.1400000001</v>
      </c>
      <c r="O53" s="34">
        <f>SUM(B53:N53)</f>
        <v>10273005.139999999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52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54</v>
      </c>
      <c r="B59" s="42">
        <f aca="true" t="shared" si="14" ref="B59:O59">SUM(B60:B70)</f>
        <v>1276319.9500000002</v>
      </c>
      <c r="C59" s="42">
        <f t="shared" si="14"/>
        <v>933613.89</v>
      </c>
      <c r="D59" s="42">
        <f t="shared" si="14"/>
        <v>847518.64</v>
      </c>
      <c r="E59" s="42">
        <f t="shared" si="14"/>
        <v>254250.44</v>
      </c>
      <c r="F59" s="42">
        <f t="shared" si="14"/>
        <v>843340.57</v>
      </c>
      <c r="G59" s="42">
        <f t="shared" si="14"/>
        <v>1226826.47</v>
      </c>
      <c r="H59" s="42">
        <f t="shared" si="14"/>
        <v>222136.09</v>
      </c>
      <c r="I59" s="42">
        <f t="shared" si="14"/>
        <v>909850.71</v>
      </c>
      <c r="J59" s="42">
        <f t="shared" si="14"/>
        <v>816299.09</v>
      </c>
      <c r="K59" s="42">
        <f t="shared" si="14"/>
        <v>1091306.36</v>
      </c>
      <c r="L59" s="42">
        <f t="shared" si="14"/>
        <v>1008165.29</v>
      </c>
      <c r="M59" s="42">
        <f t="shared" si="14"/>
        <v>560976.5</v>
      </c>
      <c r="N59" s="42">
        <f t="shared" si="14"/>
        <v>282401.15</v>
      </c>
      <c r="O59" s="34">
        <f t="shared" si="14"/>
        <v>10273005.15</v>
      </c>
      <c r="Q59"/>
    </row>
    <row r="60" spans="1:18" ht="18.75" customHeight="1">
      <c r="A60" s="26" t="s">
        <v>55</v>
      </c>
      <c r="B60" s="42">
        <v>1051191.87</v>
      </c>
      <c r="C60" s="42">
        <v>678820.31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1730012.1800000002</v>
      </c>
      <c r="P60"/>
      <c r="Q60"/>
      <c r="R60" s="41"/>
    </row>
    <row r="61" spans="1:16" ht="18.75" customHeight="1">
      <c r="A61" s="26" t="s">
        <v>56</v>
      </c>
      <c r="B61" s="42">
        <v>225128.08</v>
      </c>
      <c r="C61" s="42">
        <v>254793.58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479921.66</v>
      </c>
      <c r="P61"/>
    </row>
    <row r="62" spans="1:17" ht="18.75" customHeight="1">
      <c r="A62" s="26" t="s">
        <v>57</v>
      </c>
      <c r="B62" s="43">
        <v>0</v>
      </c>
      <c r="C62" s="43">
        <v>0</v>
      </c>
      <c r="D62" s="29">
        <v>847518.64</v>
      </c>
      <c r="E62" s="43">
        <v>0</v>
      </c>
      <c r="F62" s="43">
        <v>0</v>
      </c>
      <c r="G62" s="43">
        <v>0</v>
      </c>
      <c r="H62" s="42">
        <v>222136.09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1069654.73</v>
      </c>
      <c r="P62" s="52"/>
      <c r="Q62"/>
    </row>
    <row r="63" spans="1:18" ht="18.75" customHeight="1">
      <c r="A63" s="26" t="s">
        <v>58</v>
      </c>
      <c r="B63" s="43">
        <v>0</v>
      </c>
      <c r="C63" s="43">
        <v>0</v>
      </c>
      <c r="D63" s="43">
        <v>0</v>
      </c>
      <c r="E63" s="29">
        <v>254250.44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254250.44</v>
      </c>
      <c r="R63"/>
    </row>
    <row r="64" spans="1:19" ht="18.75" customHeight="1">
      <c r="A64" s="26" t="s">
        <v>59</v>
      </c>
      <c r="B64" s="43">
        <v>0</v>
      </c>
      <c r="C64" s="43">
        <v>0</v>
      </c>
      <c r="D64" s="43">
        <v>0</v>
      </c>
      <c r="E64" s="43">
        <v>0</v>
      </c>
      <c r="F64" s="29">
        <v>843340.57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843340.57</v>
      </c>
      <c r="S64"/>
    </row>
    <row r="65" spans="1:20" ht="18.75" customHeight="1">
      <c r="A65" s="26" t="s">
        <v>60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1226826.47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1226826.47</v>
      </c>
      <c r="T65"/>
    </row>
    <row r="66" spans="1:21" ht="18.75" customHeight="1">
      <c r="A66" s="26" t="s">
        <v>61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909850.71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909850.71</v>
      </c>
      <c r="U66"/>
    </row>
    <row r="67" spans="1:22" ht="18.75" customHeight="1">
      <c r="A67" s="26" t="s">
        <v>62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816299.09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816299.09</v>
      </c>
      <c r="V67"/>
    </row>
    <row r="68" spans="1:23" ht="18.75" customHeight="1">
      <c r="A68" s="26" t="s">
        <v>63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1091306.36</v>
      </c>
      <c r="L68" s="29">
        <v>1008165.29</v>
      </c>
      <c r="M68" s="43">
        <v>0</v>
      </c>
      <c r="N68" s="43">
        <v>0</v>
      </c>
      <c r="O68" s="34">
        <f t="shared" si="15"/>
        <v>2099471.6500000004</v>
      </c>
      <c r="P68"/>
      <c r="W68"/>
    </row>
    <row r="69" spans="1:25" ht="18.75" customHeight="1">
      <c r="A69" s="26" t="s">
        <v>64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560976.5</v>
      </c>
      <c r="N69" s="43">
        <v>0</v>
      </c>
      <c r="O69" s="34">
        <f t="shared" si="15"/>
        <v>560976.5</v>
      </c>
      <c r="R69"/>
      <c r="Y69"/>
    </row>
    <row r="70" spans="1:26" ht="18.75" customHeight="1">
      <c r="A70" s="36" t="s">
        <v>65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282401.15</v>
      </c>
      <c r="O70" s="46">
        <f t="shared" si="15"/>
        <v>282401.15</v>
      </c>
      <c r="P70"/>
      <c r="S70"/>
      <c r="Z70"/>
    </row>
    <row r="71" spans="1:12" ht="21" customHeight="1">
      <c r="A71" s="47" t="s">
        <v>81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2023-01-16T22:42:25Z</dcterms:modified>
  <cp:category/>
  <cp:version/>
  <cp:contentType/>
  <cp:contentStatus/>
</cp:coreProperties>
</file>