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<sst xmlns="http://schemas.openxmlformats.org/spreadsheetml/2006/main" count="89" uniqueCount="86">
  <si>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</si>
  <si>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</si>
  <si>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</si>
  <si>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</si>
  <si>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</si>
  <si>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</si>
  <si>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</si>
  <si>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</si>
  <si>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</si>
  <si>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</si>
  <si>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</si>
  <si>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</si>
  <si>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</si>
  <si>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</si>
  <si>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</si>
  <si>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</si>
  <si>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</si>
  <si>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</si>
  <si>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</si>
  <si>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</si>
  <si>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</si>
  <si>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</si>
  <si>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</si>
  <si>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</si>
  <si>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</si>
  <si>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</si>
  <si>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</si>
  <si>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</si>
  <si>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</si>
  <si>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</si>
  <si>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</si>
  <si>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</si>
  <si>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</si>
  <si>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</si>
  <si>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</si>
  <si>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</si>
  <si>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</si>
  <si>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</si>
  <si>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</si>
  <si>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</si>
  <si>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</si>
  <si>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</si>
  <si>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</si>
  <si>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</si>
  <si>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</si>
  <si>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</si>
  <si>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</si>
  <si>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</si>
  <si>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</si>
  <si>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</si>
  <si>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</si>
  <si>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</si>
  <si>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</si>
  <si>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</si>
  <si>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</si>
  <si>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</si>
  <si>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</si>
  <si>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</si>
  <si>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</si>
  <si>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</si>
  <si>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</si>
  <si>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</si>
  <si>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</si>
  <si>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</si>
  <si>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</si>
  <si>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</si>
  <si>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</si>
  <si>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</si>
  <si>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</si>
  <si>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</si>
  <si>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</si>
  <si>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</si>
  <si>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</si>
  <si>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</si>
  <si>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</si>
  <si>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</si>
  <si>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</si>
  <si>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</si>
  <si>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</si>
  <si>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</si>
  <si>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</si>
  <si>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</si>
  <si>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</si>
  <si>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22/02/23 - VENCIMENTO 01/03/23</t>
  </si>
  <si>
    <t>5.3. Revisão de Remuneração pelo Transporte Coletivo (1)</t>
  </si>
  <si>
    <t xml:space="preserve">           (1) Revisões de passageiros transportados, ar condicionado, fator de transição, rede da madruga, ARLA 32 e equipamentos embarcados, mês de janeiro/23. Total de 1.109.883 passageiros revisão.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</si>
</sst>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7" t="s">
        <v>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1">
      <c r="A2" s="68" t="s">
        <v>83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9" t="s">
        <v>1</v>
      </c>
      <c r="B4" s="69" t="s">
        <v>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 t="s">
        <v>3</v>
      </c>
    </row>
    <row r="5" spans="1:15" ht="42" customHeight="1">
      <c r="A5" s="69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9"/>
    </row>
    <row r="6" spans="1:15" ht="20.25" customHeight="1">
      <c r="A6" s="69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9"/>
    </row>
    <row r="7" spans="1:26" ht="18.75" customHeight="1">
      <c r="A7" s="8" t="s">
        <v>27</v>
      </c>
      <c r="B7" s="9">
        <f aca="true" t="shared" si="0" ref="B7:O7">B8+B11</f>
        <v>313947</v>
      </c>
      <c r="C7" s="9">
        <f t="shared" si="0"/>
        <v>217413</v>
      </c>
      <c r="D7" s="9">
        <f t="shared" si="0"/>
        <v>211943</v>
      </c>
      <c r="E7" s="9">
        <f t="shared" si="0"/>
        <v>54945</v>
      </c>
      <c r="F7" s="9">
        <f t="shared" si="0"/>
        <v>182522</v>
      </c>
      <c r="G7" s="9">
        <f t="shared" si="0"/>
        <v>295924</v>
      </c>
      <c r="H7" s="9">
        <f t="shared" si="0"/>
        <v>34250</v>
      </c>
      <c r="I7" s="9">
        <f t="shared" si="0"/>
        <v>244374</v>
      </c>
      <c r="J7" s="9">
        <f t="shared" si="0"/>
        <v>179315</v>
      </c>
      <c r="K7" s="9">
        <f t="shared" si="0"/>
        <v>289535</v>
      </c>
      <c r="L7" s="9">
        <f t="shared" si="0"/>
        <v>221658</v>
      </c>
      <c r="M7" s="9">
        <f t="shared" si="0"/>
        <v>105081</v>
      </c>
      <c r="N7" s="9">
        <f t="shared" si="0"/>
        <v>66762</v>
      </c>
      <c r="O7" s="9">
        <f t="shared" si="0"/>
        <v>2417669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10370</v>
      </c>
      <c r="C8" s="11">
        <f t="shared" si="1"/>
        <v>10102</v>
      </c>
      <c r="D8" s="11">
        <f t="shared" si="1"/>
        <v>6794</v>
      </c>
      <c r="E8" s="11">
        <f t="shared" si="1"/>
        <v>1606</v>
      </c>
      <c r="F8" s="11">
        <f t="shared" si="1"/>
        <v>5579</v>
      </c>
      <c r="G8" s="11">
        <f t="shared" si="1"/>
        <v>8661</v>
      </c>
      <c r="H8" s="11">
        <f t="shared" si="1"/>
        <v>1551</v>
      </c>
      <c r="I8" s="11">
        <f t="shared" si="1"/>
        <v>12795</v>
      </c>
      <c r="J8" s="11">
        <f t="shared" si="1"/>
        <v>7998</v>
      </c>
      <c r="K8" s="11">
        <f t="shared" si="1"/>
        <v>6819</v>
      </c>
      <c r="L8" s="11">
        <f t="shared" si="1"/>
        <v>5444</v>
      </c>
      <c r="M8" s="11">
        <f t="shared" si="1"/>
        <v>4054</v>
      </c>
      <c r="N8" s="11">
        <f t="shared" si="1"/>
        <v>3121</v>
      </c>
      <c r="O8" s="11">
        <f t="shared" si="1"/>
        <v>84894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10370</v>
      </c>
      <c r="C9" s="11">
        <v>10102</v>
      </c>
      <c r="D9" s="11">
        <v>6794</v>
      </c>
      <c r="E9" s="11">
        <v>1606</v>
      </c>
      <c r="F9" s="11">
        <v>5579</v>
      </c>
      <c r="G9" s="11">
        <v>8661</v>
      </c>
      <c r="H9" s="11">
        <v>1551</v>
      </c>
      <c r="I9" s="11">
        <v>12795</v>
      </c>
      <c r="J9" s="11">
        <v>7998</v>
      </c>
      <c r="K9" s="11">
        <v>6805</v>
      </c>
      <c r="L9" s="11">
        <v>5444</v>
      </c>
      <c r="M9" s="11">
        <v>4048</v>
      </c>
      <c r="N9" s="11">
        <v>3118</v>
      </c>
      <c r="O9" s="11">
        <f>SUM(B9:N9)</f>
        <v>84871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14</v>
      </c>
      <c r="L10" s="13">
        <v>0</v>
      </c>
      <c r="M10" s="13">
        <v>6</v>
      </c>
      <c r="N10" s="13">
        <v>3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303577</v>
      </c>
      <c r="C11" s="13">
        <v>207311</v>
      </c>
      <c r="D11" s="13">
        <v>205149</v>
      </c>
      <c r="E11" s="13">
        <v>53339</v>
      </c>
      <c r="F11" s="13">
        <v>176943</v>
      </c>
      <c r="G11" s="13">
        <v>287263</v>
      </c>
      <c r="H11" s="13">
        <v>32699</v>
      </c>
      <c r="I11" s="13">
        <v>231579</v>
      </c>
      <c r="J11" s="13">
        <v>171317</v>
      </c>
      <c r="K11" s="13">
        <v>282716</v>
      </c>
      <c r="L11" s="13">
        <v>216214</v>
      </c>
      <c r="M11" s="13">
        <v>101027</v>
      </c>
      <c r="N11" s="13">
        <v>63641</v>
      </c>
      <c r="O11" s="11">
        <f>SUM(B11:N11)</f>
        <v>2332775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21468</v>
      </c>
      <c r="C12" s="13">
        <v>19110</v>
      </c>
      <c r="D12" s="13">
        <v>15566</v>
      </c>
      <c r="E12" s="13">
        <v>5869</v>
      </c>
      <c r="F12" s="13">
        <v>17065</v>
      </c>
      <c r="G12" s="13">
        <v>29010</v>
      </c>
      <c r="H12" s="13">
        <v>3394</v>
      </c>
      <c r="I12" s="13">
        <v>22566</v>
      </c>
      <c r="J12" s="13">
        <v>14625</v>
      </c>
      <c r="K12" s="13">
        <v>18922</v>
      </c>
      <c r="L12" s="13">
        <v>14622</v>
      </c>
      <c r="M12" s="13">
        <v>5191</v>
      </c>
      <c r="N12" s="13">
        <v>2735</v>
      </c>
      <c r="O12" s="11">
        <f>SUM(B12:N12)</f>
        <v>190143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282109</v>
      </c>
      <c r="C13" s="15">
        <f t="shared" si="2"/>
        <v>188201</v>
      </c>
      <c r="D13" s="15">
        <f t="shared" si="2"/>
        <v>189583</v>
      </c>
      <c r="E13" s="15">
        <f t="shared" si="2"/>
        <v>47470</v>
      </c>
      <c r="F13" s="15">
        <f t="shared" si="2"/>
        <v>159878</v>
      </c>
      <c r="G13" s="15">
        <f t="shared" si="2"/>
        <v>258253</v>
      </c>
      <c r="H13" s="15">
        <f t="shared" si="2"/>
        <v>29305</v>
      </c>
      <c r="I13" s="15">
        <f t="shared" si="2"/>
        <v>209013</v>
      </c>
      <c r="J13" s="15">
        <f t="shared" si="2"/>
        <v>156692</v>
      </c>
      <c r="K13" s="15">
        <f t="shared" si="2"/>
        <v>263794</v>
      </c>
      <c r="L13" s="15">
        <f t="shared" si="2"/>
        <v>201592</v>
      </c>
      <c r="M13" s="15">
        <f t="shared" si="2"/>
        <v>95836</v>
      </c>
      <c r="N13" s="15">
        <f t="shared" si="2"/>
        <v>60906</v>
      </c>
      <c r="O13" s="11">
        <f>SUM(B13:N13)</f>
        <v>2142632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1.440963075049995</v>
      </c>
      <c r="C18" s="19">
        <v>1.50573059002499</v>
      </c>
      <c r="D18" s="19">
        <v>1.513496553291634</v>
      </c>
      <c r="E18" s="19">
        <v>1.011120576531934</v>
      </c>
      <c r="F18" s="19">
        <v>1.615630930271973</v>
      </c>
      <c r="G18" s="19">
        <v>1.748005119070322</v>
      </c>
      <c r="H18" s="19">
        <v>1.993975184643809</v>
      </c>
      <c r="I18" s="19">
        <v>1.357208144956622</v>
      </c>
      <c r="J18" s="19">
        <v>1.6120854278873</v>
      </c>
      <c r="K18" s="19">
        <v>1.365610020257914</v>
      </c>
      <c r="L18" s="19">
        <v>1.445865703319476</v>
      </c>
      <c r="M18" s="19">
        <v>1.481219760118908</v>
      </c>
      <c r="N18" s="19">
        <v>1.338852647957493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 aca="true" t="shared" si="3" ref="B20:N20">SUM(B21:B29)</f>
        <v>1471536.0799999998</v>
      </c>
      <c r="C20" s="24">
        <f t="shared" si="3"/>
        <v>1074255.63</v>
      </c>
      <c r="D20" s="24">
        <f t="shared" si="3"/>
        <v>921002.16</v>
      </c>
      <c r="E20" s="24">
        <f t="shared" si="3"/>
        <v>276706.44</v>
      </c>
      <c r="F20" s="24">
        <f t="shared" si="3"/>
        <v>973094.89</v>
      </c>
      <c r="G20" s="24">
        <f t="shared" si="3"/>
        <v>1426118.01</v>
      </c>
      <c r="H20" s="24">
        <f t="shared" si="3"/>
        <v>248311.25</v>
      </c>
      <c r="I20" s="24">
        <f t="shared" si="3"/>
        <v>1098481.1600000001</v>
      </c>
      <c r="J20" s="24">
        <f t="shared" si="3"/>
        <v>943250.0800000001</v>
      </c>
      <c r="K20" s="24">
        <f t="shared" si="3"/>
        <v>1245508.1500000001</v>
      </c>
      <c r="L20" s="24">
        <f t="shared" si="3"/>
        <v>1154014.77</v>
      </c>
      <c r="M20" s="24">
        <f t="shared" si="3"/>
        <v>647738.3599999999</v>
      </c>
      <c r="N20" s="24">
        <f t="shared" si="3"/>
        <v>333240.50999999995</v>
      </c>
      <c r="O20" s="24">
        <f>O21+O22+O23+O24+O25+O26+O27+O28+O29</f>
        <v>11813257.489999998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921873.97</v>
      </c>
      <c r="C21" s="28">
        <f t="shared" si="4"/>
        <v>659522.34</v>
      </c>
      <c r="D21" s="28">
        <f t="shared" si="4"/>
        <v>563853.16</v>
      </c>
      <c r="E21" s="28">
        <f t="shared" si="4"/>
        <v>249719.53</v>
      </c>
      <c r="F21" s="28">
        <f t="shared" si="4"/>
        <v>562824.84</v>
      </c>
      <c r="G21" s="28">
        <f t="shared" si="4"/>
        <v>750818.37</v>
      </c>
      <c r="H21" s="28">
        <f t="shared" si="4"/>
        <v>116672.63</v>
      </c>
      <c r="I21" s="28">
        <f t="shared" si="4"/>
        <v>736078.93</v>
      </c>
      <c r="J21" s="28">
        <f t="shared" si="4"/>
        <v>543252.72</v>
      </c>
      <c r="K21" s="28">
        <f t="shared" si="4"/>
        <v>829141.38</v>
      </c>
      <c r="L21" s="28">
        <f t="shared" si="4"/>
        <v>722760.24</v>
      </c>
      <c r="M21" s="28">
        <f t="shared" si="4"/>
        <v>395377.77</v>
      </c>
      <c r="N21" s="28">
        <f t="shared" si="4"/>
        <v>226904.01</v>
      </c>
      <c r="O21" s="28">
        <f aca="true" t="shared" si="5" ref="O21:O29">SUM(B21:N21)</f>
        <v>7278799.889999999</v>
      </c>
    </row>
    <row r="22" spans="1:23" ht="18.75" customHeight="1">
      <c r="A22" s="26" t="s">
        <v>33</v>
      </c>
      <c r="B22" s="28">
        <f>IF(B18&lt;&gt;0,ROUND((B18-1)*B21,2),0)</f>
        <v>406512.38</v>
      </c>
      <c r="C22" s="28">
        <f aca="true" t="shared" si="6" ref="C22:N22">IF(C18&lt;&gt;0,ROUND((C18-1)*C21,2),0)</f>
        <v>333540.62</v>
      </c>
      <c r="D22" s="28">
        <f t="shared" si="6"/>
        <v>289536.65</v>
      </c>
      <c r="E22" s="28">
        <f t="shared" si="6"/>
        <v>2777.03</v>
      </c>
      <c r="F22" s="28">
        <f t="shared" si="6"/>
        <v>346492.38</v>
      </c>
      <c r="G22" s="28">
        <f t="shared" si="6"/>
        <v>561615.98</v>
      </c>
      <c r="H22" s="28">
        <f t="shared" si="6"/>
        <v>115969.7</v>
      </c>
      <c r="I22" s="28">
        <f t="shared" si="6"/>
        <v>262933.39</v>
      </c>
      <c r="J22" s="28">
        <f t="shared" si="6"/>
        <v>332517.07</v>
      </c>
      <c r="K22" s="28">
        <f t="shared" si="6"/>
        <v>303142.4</v>
      </c>
      <c r="L22" s="28">
        <f t="shared" si="6"/>
        <v>322254</v>
      </c>
      <c r="M22" s="28">
        <f t="shared" si="6"/>
        <v>190263.6</v>
      </c>
      <c r="N22" s="28">
        <f t="shared" si="6"/>
        <v>76887.02</v>
      </c>
      <c r="O22" s="28">
        <f t="shared" si="5"/>
        <v>3544442.2199999997</v>
      </c>
      <c r="W22" s="51"/>
    </row>
    <row r="23" spans="1:15" ht="18.75" customHeight="1">
      <c r="A23" s="26" t="s">
        <v>34</v>
      </c>
      <c r="B23" s="28">
        <v>77294.46</v>
      </c>
      <c r="C23" s="28">
        <v>51666.69</v>
      </c>
      <c r="D23" s="28">
        <v>34662.78</v>
      </c>
      <c r="E23" s="28">
        <v>13031.9</v>
      </c>
      <c r="F23" s="28">
        <v>41513.13</v>
      </c>
      <c r="G23" s="28">
        <v>67740.34</v>
      </c>
      <c r="H23" s="28">
        <v>7287.3</v>
      </c>
      <c r="I23" s="28">
        <v>52882.85</v>
      </c>
      <c r="J23" s="28">
        <v>43881.65</v>
      </c>
      <c r="K23" s="28">
        <v>68378.42</v>
      </c>
      <c r="L23" s="28">
        <v>64540.31</v>
      </c>
      <c r="M23" s="28">
        <v>30188.4</v>
      </c>
      <c r="N23" s="28">
        <v>18471.41</v>
      </c>
      <c r="O23" s="28">
        <f t="shared" si="5"/>
        <v>571539.64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67</v>
      </c>
      <c r="B26" s="28">
        <v>1217.19</v>
      </c>
      <c r="C26" s="28">
        <v>905.68</v>
      </c>
      <c r="D26" s="28">
        <v>767.23</v>
      </c>
      <c r="E26" s="28">
        <v>230.75</v>
      </c>
      <c r="F26" s="28">
        <v>816.27</v>
      </c>
      <c r="G26" s="28">
        <v>1191.23</v>
      </c>
      <c r="H26" s="28">
        <v>207.67</v>
      </c>
      <c r="I26" s="28">
        <v>911.45</v>
      </c>
      <c r="J26" s="28">
        <v>790.31</v>
      </c>
      <c r="K26" s="28">
        <v>1038.36</v>
      </c>
      <c r="L26" s="28">
        <v>960.49</v>
      </c>
      <c r="M26" s="28">
        <v>533.6</v>
      </c>
      <c r="N26" s="28">
        <v>268.25</v>
      </c>
      <c r="O26" s="28">
        <f t="shared" si="5"/>
        <v>9838.480000000001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1056.96</v>
      </c>
      <c r="C27" s="28">
        <v>786.93</v>
      </c>
      <c r="D27" s="28">
        <v>690.18</v>
      </c>
      <c r="E27" s="28">
        <v>210.82</v>
      </c>
      <c r="F27" s="28">
        <v>694.56</v>
      </c>
      <c r="G27" s="28">
        <v>935.71</v>
      </c>
      <c r="H27" s="28">
        <v>173.27</v>
      </c>
      <c r="I27" s="28">
        <v>732.09</v>
      </c>
      <c r="J27" s="28">
        <v>700.29</v>
      </c>
      <c r="K27" s="28">
        <v>899.61</v>
      </c>
      <c r="L27" s="28">
        <v>798.52</v>
      </c>
      <c r="M27" s="28">
        <v>451.94</v>
      </c>
      <c r="N27" s="28">
        <v>236.81</v>
      </c>
      <c r="O27" s="28">
        <f t="shared" si="5"/>
        <v>8367.69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2"/>
    </row>
    <row r="31" spans="1:15" ht="18.75" customHeight="1">
      <c r="A31" s="14" t="s">
        <v>37</v>
      </c>
      <c r="B31" s="28">
        <f>+B32+B34+B47+B48+B49+B54-B55</f>
        <v>121060.19999999998</v>
      </c>
      <c r="C31" s="28">
        <f aca="true" t="shared" si="7" ref="C31:O31">+C32+C34+C47+C48+C49+C54-C55</f>
        <v>75696.84</v>
      </c>
      <c r="D31" s="28">
        <f t="shared" si="7"/>
        <v>28264.050000000003</v>
      </c>
      <c r="E31" s="28">
        <f t="shared" si="7"/>
        <v>121896.08</v>
      </c>
      <c r="F31" s="28">
        <f t="shared" si="7"/>
        <v>68817</v>
      </c>
      <c r="G31" s="28">
        <f t="shared" si="7"/>
        <v>114996.74000000002</v>
      </c>
      <c r="H31" s="28">
        <f t="shared" si="7"/>
        <v>-419.6099999999997</v>
      </c>
      <c r="I31" s="28">
        <f t="shared" si="7"/>
        <v>-13009.86</v>
      </c>
      <c r="J31" s="28">
        <f t="shared" si="7"/>
        <v>9155.080000000002</v>
      </c>
      <c r="K31" s="28">
        <f t="shared" si="7"/>
        <v>4508177.68</v>
      </c>
      <c r="L31" s="28">
        <f t="shared" si="7"/>
        <v>4081266.11</v>
      </c>
      <c r="M31" s="28">
        <f t="shared" si="7"/>
        <v>39230.81</v>
      </c>
      <c r="N31" s="28">
        <f t="shared" si="7"/>
        <v>85186.32</v>
      </c>
      <c r="O31" s="28">
        <f t="shared" si="7"/>
        <v>9240317.44</v>
      </c>
    </row>
    <row r="32" spans="1:15" ht="18.75" customHeight="1">
      <c r="A32" s="26" t="s">
        <v>38</v>
      </c>
      <c r="B32" s="29">
        <f>+B33</f>
        <v>-45628</v>
      </c>
      <c r="C32" s="29">
        <f>+C33</f>
        <v>-44448.8</v>
      </c>
      <c r="D32" s="29">
        <f aca="true" t="shared" si="8" ref="D32:O32">+D33</f>
        <v>-29893.6</v>
      </c>
      <c r="E32" s="29">
        <f t="shared" si="8"/>
        <v>-7066.4</v>
      </c>
      <c r="F32" s="29">
        <f t="shared" si="8"/>
        <v>-24547.6</v>
      </c>
      <c r="G32" s="29">
        <f t="shared" si="8"/>
        <v>-38108.4</v>
      </c>
      <c r="H32" s="29">
        <f t="shared" si="8"/>
        <v>-6824.4</v>
      </c>
      <c r="I32" s="29">
        <f t="shared" si="8"/>
        <v>-56298</v>
      </c>
      <c r="J32" s="29">
        <f t="shared" si="8"/>
        <v>-35191.2</v>
      </c>
      <c r="K32" s="29">
        <f t="shared" si="8"/>
        <v>-29942</v>
      </c>
      <c r="L32" s="29">
        <f t="shared" si="8"/>
        <v>-23953.6</v>
      </c>
      <c r="M32" s="29">
        <f t="shared" si="8"/>
        <v>-17811.2</v>
      </c>
      <c r="N32" s="29">
        <f t="shared" si="8"/>
        <v>-13719.2</v>
      </c>
      <c r="O32" s="29">
        <f t="shared" si="8"/>
        <v>-373432.39999999997</v>
      </c>
    </row>
    <row r="33" spans="1:26" ht="18.75" customHeight="1">
      <c r="A33" s="27" t="s">
        <v>39</v>
      </c>
      <c r="B33" s="16">
        <f>ROUND((-B9)*$G$3,2)</f>
        <v>-45628</v>
      </c>
      <c r="C33" s="16">
        <f aca="true" t="shared" si="9" ref="C33:N33">ROUND((-C9)*$G$3,2)</f>
        <v>-44448.8</v>
      </c>
      <c r="D33" s="16">
        <f t="shared" si="9"/>
        <v>-29893.6</v>
      </c>
      <c r="E33" s="16">
        <f t="shared" si="9"/>
        <v>-7066.4</v>
      </c>
      <c r="F33" s="16">
        <f t="shared" si="9"/>
        <v>-24547.6</v>
      </c>
      <c r="G33" s="16">
        <f t="shared" si="9"/>
        <v>-38108.4</v>
      </c>
      <c r="H33" s="16">
        <f t="shared" si="9"/>
        <v>-6824.4</v>
      </c>
      <c r="I33" s="16">
        <f t="shared" si="9"/>
        <v>-56298</v>
      </c>
      <c r="J33" s="16">
        <f t="shared" si="9"/>
        <v>-35191.2</v>
      </c>
      <c r="K33" s="16">
        <f t="shared" si="9"/>
        <v>-29942</v>
      </c>
      <c r="L33" s="16">
        <f t="shared" si="9"/>
        <v>-23953.6</v>
      </c>
      <c r="M33" s="16">
        <f t="shared" si="9"/>
        <v>-17811.2</v>
      </c>
      <c r="N33" s="16">
        <f t="shared" si="9"/>
        <v>-13719.2</v>
      </c>
      <c r="O33" s="30">
        <f aca="true" t="shared" si="10" ref="O33:O55">SUM(B33:N33)</f>
        <v>-373432.39999999997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-6768.35</v>
      </c>
      <c r="C34" s="29">
        <f aca="true" t="shared" si="11" ref="C34:O34">SUM(C35:C45)</f>
        <v>-5036.17</v>
      </c>
      <c r="D34" s="29">
        <f t="shared" si="11"/>
        <v>-4266.31</v>
      </c>
      <c r="E34" s="29">
        <f t="shared" si="11"/>
        <v>-1283.1</v>
      </c>
      <c r="F34" s="29">
        <f t="shared" si="11"/>
        <v>-4538.97</v>
      </c>
      <c r="G34" s="29">
        <f t="shared" si="11"/>
        <v>-6624</v>
      </c>
      <c r="H34" s="29">
        <f t="shared" si="11"/>
        <v>-1154.79</v>
      </c>
      <c r="I34" s="29">
        <f t="shared" si="11"/>
        <v>-5068.24</v>
      </c>
      <c r="J34" s="29">
        <f t="shared" si="11"/>
        <v>-4394.62</v>
      </c>
      <c r="K34" s="29">
        <f t="shared" si="11"/>
        <v>4386226.05</v>
      </c>
      <c r="L34" s="29">
        <f t="shared" si="11"/>
        <v>3999659.1</v>
      </c>
      <c r="M34" s="29">
        <f t="shared" si="11"/>
        <v>-2967.17</v>
      </c>
      <c r="N34" s="29">
        <f t="shared" si="11"/>
        <v>-1491.62</v>
      </c>
      <c r="O34" s="29">
        <f t="shared" si="11"/>
        <v>8342291.81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4392000</v>
      </c>
      <c r="L40" s="31">
        <v>4005000</v>
      </c>
      <c r="M40" s="31">
        <v>0</v>
      </c>
      <c r="N40" s="31">
        <v>0</v>
      </c>
      <c r="O40" s="31">
        <f t="shared" si="10"/>
        <v>8397000</v>
      </c>
      <c r="P40"/>
      <c r="Q40" s="56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8.75" customHeight="1">
      <c r="A43" s="12" t="s">
        <v>47</v>
      </c>
      <c r="B43" s="31">
        <v>-6768.35</v>
      </c>
      <c r="C43" s="31">
        <v>-5036.17</v>
      </c>
      <c r="D43" s="31">
        <v>-4266.31</v>
      </c>
      <c r="E43" s="31">
        <v>-1283.1</v>
      </c>
      <c r="F43" s="31">
        <v>-4538.97</v>
      </c>
      <c r="G43" s="31">
        <v>-6624</v>
      </c>
      <c r="H43" s="31">
        <v>-1154.79</v>
      </c>
      <c r="I43" s="31">
        <v>-5068.24</v>
      </c>
      <c r="J43" s="31">
        <v>-4394.62</v>
      </c>
      <c r="K43" s="31">
        <v>-5773.95</v>
      </c>
      <c r="L43" s="31">
        <v>-5340.9</v>
      </c>
      <c r="M43" s="31">
        <v>-2967.17</v>
      </c>
      <c r="N43" s="31">
        <v>-1491.62</v>
      </c>
      <c r="O43" s="31">
        <f>SUM(B43:N43)</f>
        <v>-54708.19</v>
      </c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8.75" customHeight="1">
      <c r="A44" s="12" t="s">
        <v>72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31">
        <f t="shared" si="10"/>
        <v>0</v>
      </c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8.75" customHeight="1">
      <c r="A45" s="12" t="s">
        <v>73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31">
        <f t="shared" si="10"/>
        <v>0</v>
      </c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8.75" customHeight="1">
      <c r="A47" s="26" t="s">
        <v>84</v>
      </c>
      <c r="B47" s="33">
        <v>173456.55</v>
      </c>
      <c r="C47" s="33">
        <v>125181.81</v>
      </c>
      <c r="D47" s="33">
        <v>62423.96</v>
      </c>
      <c r="E47" s="33">
        <v>130245.58</v>
      </c>
      <c r="F47" s="33">
        <v>97903.57</v>
      </c>
      <c r="G47" s="33">
        <v>159729.14</v>
      </c>
      <c r="H47" s="33">
        <v>7559.58</v>
      </c>
      <c r="I47" s="33">
        <v>48356.38</v>
      </c>
      <c r="J47" s="33">
        <v>48740.9</v>
      </c>
      <c r="K47" s="33">
        <v>151893.63</v>
      </c>
      <c r="L47" s="33">
        <v>105560.61</v>
      </c>
      <c r="M47" s="33">
        <v>60009.18</v>
      </c>
      <c r="N47" s="33">
        <v>100397.14</v>
      </c>
      <c r="O47" s="31">
        <f t="shared" si="10"/>
        <v>1271458.0299999998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74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18.75" customHeight="1">
      <c r="A50" s="27" t="s">
        <v>77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7"/>
      <c r="Q52" s="57"/>
      <c r="R52" s="57"/>
      <c r="S52" s="57"/>
      <c r="T52" s="57"/>
      <c r="U52" s="59"/>
      <c r="V52" s="60"/>
      <c r="W52" s="57"/>
      <c r="X52" s="57"/>
      <c r="Y52" s="57"/>
      <c r="Z52" s="57"/>
    </row>
    <row r="53" spans="1:26" ht="18.75" customHeight="1">
      <c r="A53" s="14" t="s">
        <v>49</v>
      </c>
      <c r="B53" s="34">
        <f>+B20+B31</f>
        <v>1592596.2799999998</v>
      </c>
      <c r="C53" s="34">
        <f aca="true" t="shared" si="13" ref="C53:N53">+C20+C31</f>
        <v>1149952.47</v>
      </c>
      <c r="D53" s="34">
        <f t="shared" si="13"/>
        <v>949266.2100000001</v>
      </c>
      <c r="E53" s="34">
        <f t="shared" si="13"/>
        <v>398602.52</v>
      </c>
      <c r="F53" s="34">
        <f t="shared" si="13"/>
        <v>1041911.89</v>
      </c>
      <c r="G53" s="34">
        <f t="shared" si="13"/>
        <v>1541114.75</v>
      </c>
      <c r="H53" s="34">
        <f t="shared" si="13"/>
        <v>247891.64</v>
      </c>
      <c r="I53" s="34">
        <f t="shared" si="13"/>
        <v>1085471.3</v>
      </c>
      <c r="J53" s="34">
        <f t="shared" si="13"/>
        <v>952405.16</v>
      </c>
      <c r="K53" s="34">
        <f t="shared" si="13"/>
        <v>5753685.83</v>
      </c>
      <c r="L53" s="34">
        <f t="shared" si="13"/>
        <v>5235280.88</v>
      </c>
      <c r="M53" s="34">
        <f t="shared" si="13"/>
        <v>686969.1699999999</v>
      </c>
      <c r="N53" s="34">
        <f t="shared" si="13"/>
        <v>418426.82999999996</v>
      </c>
      <c r="O53" s="34">
        <f>SUM(B53:N53)</f>
        <v>21053574.93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1"/>
      <c r="B57" s="62"/>
      <c r="C57" s="62"/>
      <c r="D57" s="63"/>
      <c r="E57" s="63"/>
      <c r="F57" s="63"/>
      <c r="G57" s="63"/>
      <c r="H57" s="63"/>
      <c r="I57" s="62"/>
      <c r="J57" s="63"/>
      <c r="K57" s="63"/>
      <c r="L57" s="63"/>
      <c r="M57" s="63"/>
      <c r="N57" s="63"/>
      <c r="O57" s="64"/>
      <c r="P57" s="57"/>
      <c r="Q57" s="57"/>
      <c r="R57" s="59"/>
      <c r="S57" s="57"/>
    </row>
    <row r="58" spans="1:17" ht="15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57"/>
      <c r="Q58" s="57"/>
    </row>
    <row r="59" spans="1:17" ht="18.75" customHeight="1">
      <c r="A59" s="14" t="s">
        <v>52</v>
      </c>
      <c r="B59" s="42">
        <f aca="true" t="shared" si="14" ref="B59:O59">SUM(B60:B70)</f>
        <v>1592596.29</v>
      </c>
      <c r="C59" s="42">
        <f t="shared" si="14"/>
        <v>1149952.47</v>
      </c>
      <c r="D59" s="42">
        <f t="shared" si="14"/>
        <v>949266.21</v>
      </c>
      <c r="E59" s="42">
        <f t="shared" si="14"/>
        <v>398602.52</v>
      </c>
      <c r="F59" s="42">
        <f t="shared" si="14"/>
        <v>1041911.89</v>
      </c>
      <c r="G59" s="42">
        <f t="shared" si="14"/>
        <v>1541114.76</v>
      </c>
      <c r="H59" s="42">
        <f t="shared" si="14"/>
        <v>247891.63</v>
      </c>
      <c r="I59" s="42">
        <f t="shared" si="14"/>
        <v>1085471.29</v>
      </c>
      <c r="J59" s="42">
        <f t="shared" si="14"/>
        <v>952405.17</v>
      </c>
      <c r="K59" s="42">
        <f t="shared" si="14"/>
        <v>5753685.82</v>
      </c>
      <c r="L59" s="42">
        <f t="shared" si="14"/>
        <v>5235280.88</v>
      </c>
      <c r="M59" s="42">
        <f t="shared" si="14"/>
        <v>686969.17</v>
      </c>
      <c r="N59" s="42">
        <f t="shared" si="14"/>
        <v>418426.83</v>
      </c>
      <c r="O59" s="34">
        <f t="shared" si="14"/>
        <v>21053574.93</v>
      </c>
      <c r="Q59"/>
    </row>
    <row r="60" spans="1:18" ht="18.75" customHeight="1">
      <c r="A60" s="26" t="s">
        <v>53</v>
      </c>
      <c r="B60" s="42">
        <v>1308928.82</v>
      </c>
      <c r="C60" s="42">
        <v>834584.09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2143512.91</v>
      </c>
      <c r="P60"/>
      <c r="Q60"/>
      <c r="R60" s="41"/>
    </row>
    <row r="61" spans="1:16" ht="18.75" customHeight="1">
      <c r="A61" s="26" t="s">
        <v>54</v>
      </c>
      <c r="B61" s="42">
        <v>283667.47</v>
      </c>
      <c r="C61" s="42">
        <v>315368.38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599035.85</v>
      </c>
      <c r="P61"/>
    </row>
    <row r="62" spans="1:17" ht="18.75" customHeight="1">
      <c r="A62" s="26" t="s">
        <v>55</v>
      </c>
      <c r="B62" s="43">
        <v>0</v>
      </c>
      <c r="C62" s="43">
        <v>0</v>
      </c>
      <c r="D62" s="29">
        <v>949266.21</v>
      </c>
      <c r="E62" s="43">
        <v>0</v>
      </c>
      <c r="F62" s="43">
        <v>0</v>
      </c>
      <c r="G62" s="43">
        <v>0</v>
      </c>
      <c r="H62" s="42">
        <v>247891.63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1197157.8399999999</v>
      </c>
      <c r="P62" s="52"/>
      <c r="Q62"/>
    </row>
    <row r="63" spans="1:18" ht="18.75" customHeight="1">
      <c r="A63" s="26" t="s">
        <v>56</v>
      </c>
      <c r="B63" s="43">
        <v>0</v>
      </c>
      <c r="C63" s="43">
        <v>0</v>
      </c>
      <c r="D63" s="43">
        <v>0</v>
      </c>
      <c r="E63" s="29">
        <v>398602.52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398602.52</v>
      </c>
      <c r="R63"/>
    </row>
    <row r="64" spans="1:19" ht="18.75" customHeight="1">
      <c r="A64" s="26" t="s">
        <v>57</v>
      </c>
      <c r="B64" s="43">
        <v>0</v>
      </c>
      <c r="C64" s="43">
        <v>0</v>
      </c>
      <c r="D64" s="43">
        <v>0</v>
      </c>
      <c r="E64" s="43">
        <v>0</v>
      </c>
      <c r="F64" s="29">
        <v>1041911.89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1041911.89</v>
      </c>
      <c r="S64"/>
    </row>
    <row r="65" spans="1:20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1541114.76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1541114.76</v>
      </c>
      <c r="T65"/>
    </row>
    <row r="66" spans="1:21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1085471.29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1085471.29</v>
      </c>
      <c r="U66"/>
    </row>
    <row r="67" spans="1:22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952405.17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952405.17</v>
      </c>
      <c r="V67"/>
    </row>
    <row r="68" spans="1:23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5753685.82</v>
      </c>
      <c r="L68" s="29">
        <v>5235280.88</v>
      </c>
      <c r="M68" s="43">
        <v>0</v>
      </c>
      <c r="N68" s="43">
        <v>0</v>
      </c>
      <c r="O68" s="34">
        <f t="shared" si="15"/>
        <v>10988966.7</v>
      </c>
      <c r="P68"/>
      <c r="W68"/>
    </row>
    <row r="69" spans="1:25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686969.17</v>
      </c>
      <c r="N69" s="43">
        <v>0</v>
      </c>
      <c r="O69" s="34">
        <f t="shared" si="15"/>
        <v>686969.17</v>
      </c>
      <c r="R69"/>
      <c r="Y69"/>
    </row>
    <row r="70" spans="1:26" ht="18.75" customHeight="1">
      <c r="A70" s="36" t="s">
        <v>63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418426.83</v>
      </c>
      <c r="O70" s="46">
        <f t="shared" si="15"/>
        <v>418426.83</v>
      </c>
      <c r="P70"/>
      <c r="S70"/>
      <c r="Z70"/>
    </row>
    <row r="71" spans="1:12" ht="21" customHeight="1">
      <c r="A71" s="47" t="s">
        <v>79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1" t="s">
        <v>85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2:14" ht="13.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2023-02-28T21:20:38Z</dcterms:modified>
  <cp:category/>
  <cp:version/>
  <cp:contentType/>
  <cp:contentStatus/>
</cp:coreProperties>
</file>