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<sst xmlns="http://schemas.openxmlformats.org/spreadsheetml/2006/main" count="89" uniqueCount="86">
  <si>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</si>
  <si>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</si>
  <si>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</si>
  <si>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</si>
  <si>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</si>
  <si>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</si>
  <si>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</si>
  <si>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</si>
  <si>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</si>
  <si>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</si>
  <si>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</si>
  <si>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</si>
  <si>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</si>
  <si>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</si>
  <si>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</si>
  <si>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</si>
  <si>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</si>
  <si>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</si>
  <si>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</si>
  <si>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</si>
  <si>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</si>
  <si>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</si>
  <si>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</si>
  <si>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</si>
  <si>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</si>
  <si>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</si>
  <si>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</si>
  <si>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</si>
  <si>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</si>
  <si>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</si>
  <si>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</si>
  <si>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</si>
  <si>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</si>
  <si>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</si>
  <si>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</si>
  <si>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</si>
  <si>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</si>
  <si>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</si>
  <si>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</si>
  <si>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</si>
  <si>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</si>
  <si>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</si>
  <si>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</si>
  <si>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</si>
  <si>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</si>
  <si>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</si>
  <si>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</si>
  <si>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</si>
  <si>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</si>
  <si>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</si>
  <si>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</si>
  <si>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</si>
  <si>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</si>
  <si>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</si>
  <si>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</si>
  <si>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</si>
  <si>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</si>
  <si>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</si>
  <si>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</si>
  <si>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</si>
  <si>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</si>
  <si>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</si>
  <si>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</si>
  <si>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</si>
  <si>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</si>
  <si>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</si>
  <si>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</si>
  <si>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</si>
  <si>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</si>
  <si>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</si>
  <si>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</si>
  <si>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</si>
  <si>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</si>
  <si>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</si>
  <si>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</si>
  <si>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</si>
  <si>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</si>
  <si>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</si>
  <si>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</si>
  <si>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</si>
  <si>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</si>
  <si>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</si>
  <si>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</si>
  <si>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</si>
  <si>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14/12/23 - VENCIMENTO 21/12/23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</si>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</sst>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394289</v>
      </c>
      <c r="C7" s="9">
        <f t="shared" si="0"/>
        <v>270195</v>
      </c>
      <c r="D7" s="9">
        <f t="shared" si="0"/>
        <v>252323</v>
      </c>
      <c r="E7" s="9">
        <f t="shared" si="0"/>
        <v>70122</v>
      </c>
      <c r="F7" s="9">
        <f t="shared" si="0"/>
        <v>248654</v>
      </c>
      <c r="G7" s="9">
        <f t="shared" si="0"/>
        <v>393114</v>
      </c>
      <c r="H7" s="9">
        <f t="shared" si="0"/>
        <v>50809</v>
      </c>
      <c r="I7" s="9">
        <f t="shared" si="0"/>
        <v>305389</v>
      </c>
      <c r="J7" s="9">
        <f t="shared" si="0"/>
        <v>221527</v>
      </c>
      <c r="K7" s="9">
        <f t="shared" si="0"/>
        <v>354979</v>
      </c>
      <c r="L7" s="9">
        <f t="shared" si="0"/>
        <v>265353</v>
      </c>
      <c r="M7" s="9">
        <f t="shared" si="0"/>
        <v>139447</v>
      </c>
      <c r="N7" s="9">
        <f t="shared" si="0"/>
        <v>89589</v>
      </c>
      <c r="O7" s="9">
        <f t="shared" si="0"/>
        <v>3055790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11209</v>
      </c>
      <c r="C8" s="11">
        <f t="shared" si="1"/>
        <v>11567</v>
      </c>
      <c r="D8" s="11">
        <f t="shared" si="1"/>
        <v>6851</v>
      </c>
      <c r="E8" s="11">
        <f t="shared" si="1"/>
        <v>2265</v>
      </c>
      <c r="F8" s="11">
        <f t="shared" si="1"/>
        <v>7625</v>
      </c>
      <c r="G8" s="11">
        <f t="shared" si="1"/>
        <v>14619</v>
      </c>
      <c r="H8" s="11">
        <f t="shared" si="1"/>
        <v>2034</v>
      </c>
      <c r="I8" s="11">
        <f t="shared" si="1"/>
        <v>15911</v>
      </c>
      <c r="J8" s="11">
        <f t="shared" si="1"/>
        <v>8667</v>
      </c>
      <c r="K8" s="11">
        <f t="shared" si="1"/>
        <v>5917</v>
      </c>
      <c r="L8" s="11">
        <f t="shared" si="1"/>
        <v>4071</v>
      </c>
      <c r="M8" s="11">
        <f t="shared" si="1"/>
        <v>6166</v>
      </c>
      <c r="N8" s="11">
        <f t="shared" si="1"/>
        <v>4224</v>
      </c>
      <c r="O8" s="11">
        <f t="shared" si="1"/>
        <v>101126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11209</v>
      </c>
      <c r="C9" s="11">
        <v>11567</v>
      </c>
      <c r="D9" s="11">
        <v>6851</v>
      </c>
      <c r="E9" s="11">
        <v>2265</v>
      </c>
      <c r="F9" s="11">
        <v>7625</v>
      </c>
      <c r="G9" s="11">
        <v>14619</v>
      </c>
      <c r="H9" s="11">
        <v>2034</v>
      </c>
      <c r="I9" s="11">
        <v>15911</v>
      </c>
      <c r="J9" s="11">
        <v>8667</v>
      </c>
      <c r="K9" s="11">
        <v>5916</v>
      </c>
      <c r="L9" s="11">
        <v>4065</v>
      </c>
      <c r="M9" s="11">
        <v>6166</v>
      </c>
      <c r="N9" s="11">
        <v>4205</v>
      </c>
      <c r="O9" s="11">
        <f>SUM(B9:N9)</f>
        <v>101100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6</v>
      </c>
      <c r="M10" s="13">
        <v>0</v>
      </c>
      <c r="N10" s="13">
        <v>19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383080</v>
      </c>
      <c r="C11" s="13">
        <v>258628</v>
      </c>
      <c r="D11" s="13">
        <v>245472</v>
      </c>
      <c r="E11" s="13">
        <v>67857</v>
      </c>
      <c r="F11" s="13">
        <v>241029</v>
      </c>
      <c r="G11" s="13">
        <v>378495</v>
      </c>
      <c r="H11" s="13">
        <v>48775</v>
      </c>
      <c r="I11" s="13">
        <v>289478</v>
      </c>
      <c r="J11" s="13">
        <v>212860</v>
      </c>
      <c r="K11" s="13">
        <v>349062</v>
      </c>
      <c r="L11" s="13">
        <v>261282</v>
      </c>
      <c r="M11" s="13">
        <v>133281</v>
      </c>
      <c r="N11" s="13">
        <v>85365</v>
      </c>
      <c r="O11" s="11">
        <f>SUM(B11:N11)</f>
        <v>2954664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28036</v>
      </c>
      <c r="C12" s="13">
        <v>24109</v>
      </c>
      <c r="D12" s="13">
        <v>18596</v>
      </c>
      <c r="E12" s="13">
        <v>7400</v>
      </c>
      <c r="F12" s="13">
        <v>22644</v>
      </c>
      <c r="G12" s="13">
        <v>38217</v>
      </c>
      <c r="H12" s="13">
        <v>5217</v>
      </c>
      <c r="I12" s="13">
        <v>28742</v>
      </c>
      <c r="J12" s="13">
        <v>18566</v>
      </c>
      <c r="K12" s="13">
        <v>23714</v>
      </c>
      <c r="L12" s="13">
        <v>17677</v>
      </c>
      <c r="M12" s="13">
        <v>7175</v>
      </c>
      <c r="N12" s="13">
        <v>3998</v>
      </c>
      <c r="O12" s="11">
        <f>SUM(B12:N12)</f>
        <v>244091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355044</v>
      </c>
      <c r="C13" s="15">
        <f t="shared" si="2"/>
        <v>234519</v>
      </c>
      <c r="D13" s="15">
        <f t="shared" si="2"/>
        <v>226876</v>
      </c>
      <c r="E13" s="15">
        <f t="shared" si="2"/>
        <v>60457</v>
      </c>
      <c r="F13" s="15">
        <f t="shared" si="2"/>
        <v>218385</v>
      </c>
      <c r="G13" s="15">
        <f t="shared" si="2"/>
        <v>340278</v>
      </c>
      <c r="H13" s="15">
        <f t="shared" si="2"/>
        <v>43558</v>
      </c>
      <c r="I13" s="15">
        <f t="shared" si="2"/>
        <v>260736</v>
      </c>
      <c r="J13" s="15">
        <f t="shared" si="2"/>
        <v>194294</v>
      </c>
      <c r="K13" s="15">
        <f t="shared" si="2"/>
        <v>325348</v>
      </c>
      <c r="L13" s="15">
        <f t="shared" si="2"/>
        <v>243605</v>
      </c>
      <c r="M13" s="15">
        <f t="shared" si="2"/>
        <v>126106</v>
      </c>
      <c r="N13" s="15">
        <f t="shared" si="2"/>
        <v>81367</v>
      </c>
      <c r="O13" s="11">
        <f>SUM(B13:N13)</f>
        <v>2710573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1.15272202261811</v>
      </c>
      <c r="C18" s="19">
        <v>1.19773134021012</v>
      </c>
      <c r="D18" s="19">
        <v>1.305336520312328</v>
      </c>
      <c r="E18" s="19">
        <v>0.8020499429228</v>
      </c>
      <c r="F18" s="19">
        <v>1.237734560041203</v>
      </c>
      <c r="G18" s="19">
        <v>1.319837053820939</v>
      </c>
      <c r="H18" s="19">
        <v>1.446127867306941</v>
      </c>
      <c r="I18" s="19">
        <v>1.106679548750657</v>
      </c>
      <c r="J18" s="19">
        <v>1.289535762041437</v>
      </c>
      <c r="K18" s="19">
        <v>1.101630502359469</v>
      </c>
      <c r="L18" s="19">
        <v>1.174618194426393</v>
      </c>
      <c r="M18" s="19">
        <v>1.122787993911207</v>
      </c>
      <c r="N18" s="19">
        <v>1.000221897094471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1470651.6399999997</v>
      </c>
      <c r="C20" s="24">
        <f aca="true" t="shared" si="3" ref="C20:O20">SUM(C21:C31)</f>
        <v>1057897.59</v>
      </c>
      <c r="D20" s="24">
        <f t="shared" si="3"/>
        <v>931532.4500000001</v>
      </c>
      <c r="E20" s="24">
        <f t="shared" si="3"/>
        <v>279260.85000000003</v>
      </c>
      <c r="F20" s="24">
        <f t="shared" si="3"/>
        <v>1025208.18</v>
      </c>
      <c r="G20" s="24">
        <f t="shared" si="3"/>
        <v>1432988.2999999998</v>
      </c>
      <c r="H20" s="24">
        <f t="shared" si="3"/>
        <v>285565.55</v>
      </c>
      <c r="I20" s="24">
        <f t="shared" si="3"/>
        <v>1115541.4899999998</v>
      </c>
      <c r="J20" s="24">
        <f t="shared" si="3"/>
        <v>936484.3400000001</v>
      </c>
      <c r="K20" s="24">
        <f t="shared" si="3"/>
        <v>1260412.3599999999</v>
      </c>
      <c r="L20" s="24">
        <f t="shared" si="3"/>
        <v>1146963.51</v>
      </c>
      <c r="M20" s="24">
        <f t="shared" si="3"/>
        <v>648807.3400000001</v>
      </c>
      <c r="N20" s="24">
        <f t="shared" si="3"/>
        <v>332498.5</v>
      </c>
      <c r="O20" s="24">
        <f t="shared" si="3"/>
        <v>11923812.1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1163941.13</v>
      </c>
      <c r="C21" s="28">
        <f aca="true" t="shared" si="4" ref="C21:N21">ROUND((C15+C16)*C7,2)</f>
        <v>823986.67</v>
      </c>
      <c r="D21" s="28">
        <f t="shared" si="4"/>
        <v>674837.86</v>
      </c>
      <c r="E21" s="28">
        <f t="shared" si="4"/>
        <v>320387.42</v>
      </c>
      <c r="F21" s="28">
        <f t="shared" si="4"/>
        <v>770802.53</v>
      </c>
      <c r="G21" s="28">
        <f t="shared" si="4"/>
        <v>1002676.57</v>
      </c>
      <c r="H21" s="28">
        <f t="shared" si="4"/>
        <v>174000.5</v>
      </c>
      <c r="I21" s="28">
        <f t="shared" si="4"/>
        <v>924748.43</v>
      </c>
      <c r="J21" s="28">
        <f t="shared" si="4"/>
        <v>674704.78</v>
      </c>
      <c r="K21" s="28">
        <f t="shared" si="4"/>
        <v>1021949.04</v>
      </c>
      <c r="L21" s="28">
        <f t="shared" si="4"/>
        <v>869827.13</v>
      </c>
      <c r="M21" s="28">
        <f t="shared" si="4"/>
        <v>527458.28</v>
      </c>
      <c r="N21" s="28">
        <f t="shared" si="4"/>
        <v>306098.74</v>
      </c>
      <c r="O21" s="28">
        <f aca="true" t="shared" si="5" ref="O21:O29">SUM(B21:N21)</f>
        <v>9255419.08</v>
      </c>
    </row>
    <row r="22" spans="1:23" ht="18.75" customHeight="1">
      <c r="A22" s="26" t="s">
        <v>33</v>
      </c>
      <c r="B22" s="28">
        <f>IF(B18&lt;&gt;0,ROUND((B18-1)*B21,2),0)</f>
        <v>177759.44</v>
      </c>
      <c r="C22" s="28">
        <f aca="true" t="shared" si="6" ref="C22:N22">IF(C18&lt;&gt;0,ROUND((C18-1)*C21,2),0)</f>
        <v>162927.99</v>
      </c>
      <c r="D22" s="28">
        <f t="shared" si="6"/>
        <v>206052.64</v>
      </c>
      <c r="E22" s="28">
        <f t="shared" si="6"/>
        <v>-63420.71</v>
      </c>
      <c r="F22" s="28">
        <f t="shared" si="6"/>
        <v>183246.4</v>
      </c>
      <c r="G22" s="28">
        <f t="shared" si="6"/>
        <v>320693.12</v>
      </c>
      <c r="H22" s="28">
        <f t="shared" si="6"/>
        <v>77626.47</v>
      </c>
      <c r="I22" s="28">
        <f t="shared" si="6"/>
        <v>98651.75</v>
      </c>
      <c r="J22" s="28">
        <f t="shared" si="6"/>
        <v>195351.16</v>
      </c>
      <c r="K22" s="28">
        <f t="shared" si="6"/>
        <v>103861.19</v>
      </c>
      <c r="L22" s="28">
        <f t="shared" si="6"/>
        <v>151887.64</v>
      </c>
      <c r="M22" s="28">
        <f t="shared" si="6"/>
        <v>64765.54</v>
      </c>
      <c r="N22" s="28">
        <f t="shared" si="6"/>
        <v>67.92</v>
      </c>
      <c r="O22" s="28">
        <f t="shared" si="5"/>
        <v>1679470.5499999998</v>
      </c>
      <c r="W22" s="51"/>
    </row>
    <row r="23" spans="1:15" ht="18.75" customHeight="1">
      <c r="A23" s="26" t="s">
        <v>34</v>
      </c>
      <c r="B23" s="28">
        <v>64502.01</v>
      </c>
      <c r="C23" s="28">
        <v>42451.03</v>
      </c>
      <c r="D23" s="28">
        <v>31294.24</v>
      </c>
      <c r="E23" s="28">
        <v>11078.58</v>
      </c>
      <c r="F23" s="28">
        <v>40857.52</v>
      </c>
      <c r="G23" s="28">
        <v>63574.15</v>
      </c>
      <c r="H23" s="28">
        <v>7722.69</v>
      </c>
      <c r="I23" s="28">
        <v>44792.77</v>
      </c>
      <c r="J23" s="28">
        <v>37140.47</v>
      </c>
      <c r="K23" s="28">
        <v>55880.66</v>
      </c>
      <c r="L23" s="28">
        <v>51905.23</v>
      </c>
      <c r="M23" s="28">
        <v>24701.5</v>
      </c>
      <c r="N23" s="28">
        <v>15469.49</v>
      </c>
      <c r="O23" s="28">
        <f t="shared" si="5"/>
        <v>491370.33999999997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1135.48</v>
      </c>
      <c r="C26" s="28">
        <v>830.51</v>
      </c>
      <c r="D26" s="28">
        <v>735.2</v>
      </c>
      <c r="E26" s="28">
        <v>217.84</v>
      </c>
      <c r="F26" s="28">
        <v>800.56</v>
      </c>
      <c r="G26" s="28">
        <v>1116.42</v>
      </c>
      <c r="H26" s="28">
        <v>209.67</v>
      </c>
      <c r="I26" s="28">
        <v>863.18</v>
      </c>
      <c r="J26" s="28">
        <v>732.48</v>
      </c>
      <c r="K26" s="28">
        <v>980.27</v>
      </c>
      <c r="L26" s="28">
        <v>887.69</v>
      </c>
      <c r="M26" s="28">
        <v>498.3</v>
      </c>
      <c r="N26" s="28">
        <v>250.52</v>
      </c>
      <c r="O26" s="28">
        <f t="shared" si="5"/>
        <v>9258.12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654.35</v>
      </c>
      <c r="K27" s="28">
        <v>849.26</v>
      </c>
      <c r="L27" s="28">
        <v>753.83</v>
      </c>
      <c r="M27" s="28">
        <v>426.7</v>
      </c>
      <c r="N27" s="28">
        <v>223.57</v>
      </c>
      <c r="O27" s="28">
        <f t="shared" si="5"/>
        <v>7892.990000000001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40261.96</v>
      </c>
      <c r="M29" s="28">
        <v>28987.96</v>
      </c>
      <c r="N29" s="28">
        <v>8513.94</v>
      </c>
      <c r="O29" s="28">
        <f t="shared" si="5"/>
        <v>385492.8900000001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33592.07</v>
      </c>
      <c r="L30" s="28">
        <v>29318.38</v>
      </c>
      <c r="M30" s="28">
        <v>0</v>
      </c>
      <c r="N30" s="28">
        <v>0</v>
      </c>
      <c r="O30" s="28">
        <f>SUM(B30:N30)</f>
        <v>62910.45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-49319.6</v>
      </c>
      <c r="C32" s="28">
        <f aca="true" t="shared" si="7" ref="C32:O32">+C33+C35+C48+C49+C50+C55-C56</f>
        <v>-50894.8</v>
      </c>
      <c r="D32" s="28">
        <f t="shared" si="7"/>
        <v>-30281.52</v>
      </c>
      <c r="E32" s="28">
        <f t="shared" si="7"/>
        <v>-9966</v>
      </c>
      <c r="F32" s="28">
        <f t="shared" si="7"/>
        <v>-33550</v>
      </c>
      <c r="G32" s="28">
        <f t="shared" si="7"/>
        <v>-64323.6</v>
      </c>
      <c r="H32" s="28">
        <f t="shared" si="7"/>
        <v>-8949.6</v>
      </c>
      <c r="I32" s="28">
        <f t="shared" si="7"/>
        <v>-70008.4</v>
      </c>
      <c r="J32" s="28">
        <f t="shared" si="7"/>
        <v>-38134.8</v>
      </c>
      <c r="K32" s="28">
        <f t="shared" si="7"/>
        <v>-26030.4</v>
      </c>
      <c r="L32" s="28">
        <f t="shared" si="7"/>
        <v>-17886</v>
      </c>
      <c r="M32" s="28">
        <f t="shared" si="7"/>
        <v>-27130.4</v>
      </c>
      <c r="N32" s="28">
        <f t="shared" si="7"/>
        <v>-18502</v>
      </c>
      <c r="O32" s="28">
        <f t="shared" si="7"/>
        <v>-444977.12000000005</v>
      </c>
    </row>
    <row r="33" spans="1:15" ht="18.75" customHeight="1">
      <c r="A33" s="26" t="s">
        <v>38</v>
      </c>
      <c r="B33" s="29">
        <f>+B34</f>
        <v>-49319.6</v>
      </c>
      <c r="C33" s="29">
        <f>+C34</f>
        <v>-50894.8</v>
      </c>
      <c r="D33" s="29">
        <f aca="true" t="shared" si="8" ref="D33:O33">+D34</f>
        <v>-30144.4</v>
      </c>
      <c r="E33" s="29">
        <f t="shared" si="8"/>
        <v>-9966</v>
      </c>
      <c r="F33" s="29">
        <f t="shared" si="8"/>
        <v>-33550</v>
      </c>
      <c r="G33" s="29">
        <f t="shared" si="8"/>
        <v>-64323.6</v>
      </c>
      <c r="H33" s="29">
        <f t="shared" si="8"/>
        <v>-8949.6</v>
      </c>
      <c r="I33" s="29">
        <f t="shared" si="8"/>
        <v>-70008.4</v>
      </c>
      <c r="J33" s="29">
        <f t="shared" si="8"/>
        <v>-38134.8</v>
      </c>
      <c r="K33" s="29">
        <f t="shared" si="8"/>
        <v>-26030.4</v>
      </c>
      <c r="L33" s="29">
        <f t="shared" si="8"/>
        <v>-17886</v>
      </c>
      <c r="M33" s="29">
        <f t="shared" si="8"/>
        <v>-27130.4</v>
      </c>
      <c r="N33" s="29">
        <f t="shared" si="8"/>
        <v>-18502</v>
      </c>
      <c r="O33" s="29">
        <f t="shared" si="8"/>
        <v>-444840.00000000006</v>
      </c>
    </row>
    <row r="34" spans="1:26" ht="18.75" customHeight="1">
      <c r="A34" s="27" t="s">
        <v>39</v>
      </c>
      <c r="B34" s="16">
        <f>ROUND((-B9)*$G$3,2)</f>
        <v>-49319.6</v>
      </c>
      <c r="C34" s="16">
        <f aca="true" t="shared" si="9" ref="C34:N34">ROUND((-C9)*$G$3,2)</f>
        <v>-50894.8</v>
      </c>
      <c r="D34" s="16">
        <f t="shared" si="9"/>
        <v>-30144.4</v>
      </c>
      <c r="E34" s="16">
        <f t="shared" si="9"/>
        <v>-9966</v>
      </c>
      <c r="F34" s="16">
        <f t="shared" si="9"/>
        <v>-33550</v>
      </c>
      <c r="G34" s="16">
        <f t="shared" si="9"/>
        <v>-64323.6</v>
      </c>
      <c r="H34" s="16">
        <f t="shared" si="9"/>
        <v>-8949.6</v>
      </c>
      <c r="I34" s="16">
        <f t="shared" si="9"/>
        <v>-70008.4</v>
      </c>
      <c r="J34" s="16">
        <f t="shared" si="9"/>
        <v>-38134.8</v>
      </c>
      <c r="K34" s="16">
        <f t="shared" si="9"/>
        <v>-26030.4</v>
      </c>
      <c r="L34" s="16">
        <f t="shared" si="9"/>
        <v>-17886</v>
      </c>
      <c r="M34" s="16">
        <f t="shared" si="9"/>
        <v>-27130.4</v>
      </c>
      <c r="N34" s="16">
        <f t="shared" si="9"/>
        <v>-18502</v>
      </c>
      <c r="O34" s="30">
        <f aca="true" t="shared" si="10" ref="O34:O56">SUM(B34:N34)</f>
        <v>-444840.00000000006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1421332.0399999996</v>
      </c>
      <c r="C54" s="34">
        <f aca="true" t="shared" si="13" ref="C54:N54">+C20+C32</f>
        <v>1007002.79</v>
      </c>
      <c r="D54" s="34">
        <f t="shared" si="13"/>
        <v>901250.93</v>
      </c>
      <c r="E54" s="34">
        <f t="shared" si="13"/>
        <v>269294.85000000003</v>
      </c>
      <c r="F54" s="34">
        <f t="shared" si="13"/>
        <v>991658.18</v>
      </c>
      <c r="G54" s="34">
        <f t="shared" si="13"/>
        <v>1368664.6999999997</v>
      </c>
      <c r="H54" s="34">
        <f t="shared" si="13"/>
        <v>276615.95</v>
      </c>
      <c r="I54" s="34">
        <f t="shared" si="13"/>
        <v>1045533.0899999997</v>
      </c>
      <c r="J54" s="34">
        <f t="shared" si="13"/>
        <v>898349.54</v>
      </c>
      <c r="K54" s="34">
        <f t="shared" si="13"/>
        <v>1234381.96</v>
      </c>
      <c r="L54" s="34">
        <f t="shared" si="13"/>
        <v>1129077.51</v>
      </c>
      <c r="M54" s="34">
        <f t="shared" si="13"/>
        <v>621676.9400000001</v>
      </c>
      <c r="N54" s="34">
        <f t="shared" si="13"/>
        <v>313996.5</v>
      </c>
      <c r="O54" s="34">
        <f>SUM(B54:N54)</f>
        <v>11478834.98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-137.12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-137.12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1421332.04</v>
      </c>
      <c r="C60" s="42">
        <f t="shared" si="14"/>
        <v>1007002.79</v>
      </c>
      <c r="D60" s="42">
        <f t="shared" si="14"/>
        <v>901250.94</v>
      </c>
      <c r="E60" s="42">
        <f t="shared" si="14"/>
        <v>269294.85</v>
      </c>
      <c r="F60" s="42">
        <f t="shared" si="14"/>
        <v>991658.19</v>
      </c>
      <c r="G60" s="42">
        <f t="shared" si="14"/>
        <v>1368664.7</v>
      </c>
      <c r="H60" s="42">
        <f t="shared" si="14"/>
        <v>276615.95</v>
      </c>
      <c r="I60" s="42">
        <f t="shared" si="14"/>
        <v>1045533.08</v>
      </c>
      <c r="J60" s="42">
        <f t="shared" si="14"/>
        <v>898349.55</v>
      </c>
      <c r="K60" s="42">
        <f t="shared" si="14"/>
        <v>1234381.96</v>
      </c>
      <c r="L60" s="42">
        <f t="shared" si="14"/>
        <v>1129077.52</v>
      </c>
      <c r="M60" s="42">
        <f t="shared" si="14"/>
        <v>621676.94</v>
      </c>
      <c r="N60" s="42">
        <f t="shared" si="14"/>
        <v>313996.5</v>
      </c>
      <c r="O60" s="34">
        <f t="shared" si="14"/>
        <v>11478835.01</v>
      </c>
      <c r="Q60"/>
    </row>
    <row r="61" spans="1:18" ht="18.75" customHeight="1">
      <c r="A61" s="26" t="s">
        <v>54</v>
      </c>
      <c r="B61" s="42">
        <v>1169173</v>
      </c>
      <c r="C61" s="42">
        <v>714775.3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1883948.3</v>
      </c>
      <c r="P61"/>
      <c r="Q61"/>
      <c r="R61" s="41"/>
    </row>
    <row r="62" spans="1:16" ht="18.75" customHeight="1">
      <c r="A62" s="26" t="s">
        <v>55</v>
      </c>
      <c r="B62" s="42">
        <v>252159.04</v>
      </c>
      <c r="C62" s="42">
        <v>292227.49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544386.53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901250.94</v>
      </c>
      <c r="E63" s="43">
        <v>0</v>
      </c>
      <c r="F63" s="43">
        <v>0</v>
      </c>
      <c r="G63" s="43">
        <v>0</v>
      </c>
      <c r="H63" s="42">
        <v>276615.95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1177866.89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269294.85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269294.85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991658.19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991658.19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1368664.7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1368664.7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1045533.08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1045533.08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898349.55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898349.55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1234381.96</v>
      </c>
      <c r="L69" s="29">
        <v>1129077.52</v>
      </c>
      <c r="M69" s="43">
        <v>0</v>
      </c>
      <c r="N69" s="43">
        <v>0</v>
      </c>
      <c r="O69" s="34">
        <f t="shared" si="15"/>
        <v>2363459.48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621676.94</v>
      </c>
      <c r="N70" s="43">
        <v>0</v>
      </c>
      <c r="O70" s="34">
        <f t="shared" si="15"/>
        <v>621676.94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313996.5</v>
      </c>
      <c r="O71" s="46">
        <f t="shared" si="15"/>
        <v>313996.5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2023-12-20T15:20:12Z</dcterms:modified>
  <cp:category/>
  <cp:version/>
  <cp:contentType/>
  <cp:contentStatus/>
</cp:coreProperties>
</file>