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<sst xmlns="http://schemas.openxmlformats.org/spreadsheetml/2006/main" count="86" uniqueCount="85">
  <si>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</si>
  <si>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</si>
  <si>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</si>
  <si>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</si>
  <si>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</si>
  <si>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</si>
  <si>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</si>
  <si>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</si>
  <si>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</si>
  <si>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</si>
  <si>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</si>
  <si>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</si>
  <si>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</si>
  <si>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</si>
  <si>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</si>
  <si>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</si>
  <si>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</si>
  <si>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</si>
  <si>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</si>
  <si>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</si>
  <si>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</si>
  <si>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</si>
  <si>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</si>
  <si>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</si>
  <si>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</si>
  <si>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</si>
  <si>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</si>
  <si>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</si>
  <si>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</si>
  <si>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</si>
  <si>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</si>
  <si>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</si>
  <si>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</si>
  <si>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</si>
  <si>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</si>
  <si>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</si>
  <si>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</si>
  <si>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</si>
  <si>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</si>
  <si>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</si>
  <si>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</si>
  <si>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</si>
  <si>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</si>
  <si>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</si>
  <si>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</si>
  <si>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</si>
  <si>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</si>
  <si>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</si>
  <si>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</si>
  <si>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</si>
  <si>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</si>
  <si>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</si>
  <si>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</si>
  <si>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</si>
  <si>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</si>
  <si>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</si>
  <si>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</si>
  <si>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</si>
  <si>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</si>
  <si>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</si>
  <si>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</si>
  <si>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</si>
  <si>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</si>
  <si>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</si>
  <si>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</si>
  <si>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</si>
  <si>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</si>
  <si>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</si>
  <si>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</si>
  <si>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</si>
  <si>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</si>
  <si>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</si>
  <si>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</si>
  <si>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</si>
  <si>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</si>
  <si>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</si>
  <si>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</si>
  <si>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</si>
  <si>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4.9. Remuneração Veículos Elétricos</t>
  </si>
  <si>
    <t>5.3. Revisão de Remuneração pelo Transporte Coletivo ¹</t>
  </si>
  <si>
    <t>PERÍODO DE OPERAÇÃO DE 01/12/23 A 31/12/23 - VENCIMENTO 08/12/23 A 08/01/24</t>
  </si>
  <si>
    <t>3. Fator de Transição na Remuneração (Cálculo diário - VER NOTA **)</t>
  </si>
  <si>
    <t xml:space="preserve">  ¹ Revisões de passageiros transportados, ar condicionado, veículos elétricos, fator de transição, rede da madrugada, arla 32 e equipamentos embarcados de novembro/23. Total de 323.450 passageiros revisão.</t>
  </si>
  <si>
    <t xml:space="preserve">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</t>
  </si>
  <si>
    <t>respectivas para cada dia de operação.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</si>
</sst>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1" fillId="0" borderId="4" xfId="46" applyNumberFormat="1" applyFont="1" applyFill="1" applyBorder="1" applyAlignment="1">
      <alignment horizontal="center" vertical="center"/>
    </xf>
    <xf numFmtId="164" fontId="31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1" fillId="33" borderId="1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64" fontId="31" fillId="0" borderId="4" xfId="53" applyFont="1" applyFill="1" applyBorder="1" applyAlignment="1">
      <alignment vertical="center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164" fontId="31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/>
    </xf>
    <xf numFmtId="171" fontId="31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45</v>
      </c>
      <c r="B4" s="63" t="s">
        <v>44</v>
      </c>
      <c r="C4" s="64"/>
      <c r="D4" s="64"/>
      <c r="E4" s="64"/>
      <c r="F4" s="64"/>
      <c r="G4" s="64"/>
      <c r="H4" s="64"/>
      <c r="I4" s="64"/>
      <c r="J4" s="64"/>
      <c r="K4" s="62" t="s">
        <v>43</v>
      </c>
    </row>
    <row r="5" spans="1:11" ht="43.5" customHeight="1">
      <c r="A5" s="62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2"/>
    </row>
    <row r="6" spans="1:11" ht="18.75" customHeight="1">
      <c r="A6" s="62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2"/>
    </row>
    <row r="7" spans="1:14" ht="16.5" customHeight="1">
      <c r="A7" s="12" t="s">
        <v>31</v>
      </c>
      <c r="B7" s="45">
        <f>+B8+B11</f>
        <v>7726084</v>
      </c>
      <c r="C7" s="45">
        <f aca="true" t="shared" si="0" ref="C7:J7">+C8+C11</f>
        <v>6166125</v>
      </c>
      <c r="D7" s="45">
        <f t="shared" si="0"/>
        <v>7669597</v>
      </c>
      <c r="E7" s="45">
        <f t="shared" si="0"/>
        <v>4241772</v>
      </c>
      <c r="F7" s="45">
        <f t="shared" si="0"/>
        <v>5678609</v>
      </c>
      <c r="G7" s="45">
        <f t="shared" si="0"/>
        <v>5549399</v>
      </c>
      <c r="H7" s="45">
        <f t="shared" si="0"/>
        <v>6175663</v>
      </c>
      <c r="I7" s="45">
        <f t="shared" si="0"/>
        <v>8540522</v>
      </c>
      <c r="J7" s="45">
        <f t="shared" si="0"/>
        <v>2622898</v>
      </c>
      <c r="K7" s="37">
        <f aca="true" t="shared" si="1" ref="K7:K13">SUM(B7:J7)</f>
        <v>54370669</v>
      </c>
      <c r="L7" s="44"/>
      <c r="M7"/>
      <c r="N7"/>
    </row>
    <row r="8" spans="1:14" ht="16.5" customHeight="1">
      <c r="A8" s="42" t="s">
        <v>73</v>
      </c>
      <c r="B8" s="43">
        <f>+B9+B10</f>
        <v>400222</v>
      </c>
      <c r="C8" s="43">
        <f aca="true" t="shared" si="2" ref="C8:J8">+C9+C10</f>
        <v>414167</v>
      </c>
      <c r="D8" s="43">
        <f t="shared" si="2"/>
        <v>416105</v>
      </c>
      <c r="E8" s="43">
        <f t="shared" si="2"/>
        <v>270429</v>
      </c>
      <c r="F8" s="43">
        <f t="shared" si="2"/>
        <v>287765</v>
      </c>
      <c r="G8" s="43">
        <f t="shared" si="2"/>
        <v>172993</v>
      </c>
      <c r="H8" s="43">
        <f t="shared" si="2"/>
        <v>145260</v>
      </c>
      <c r="I8" s="43">
        <f t="shared" si="2"/>
        <v>398537</v>
      </c>
      <c r="J8" s="43">
        <f t="shared" si="2"/>
        <v>75506</v>
      </c>
      <c r="K8" s="37">
        <f t="shared" si="1"/>
        <v>2580984</v>
      </c>
      <c r="L8" s="59"/>
      <c r="M8"/>
      <c r="N8"/>
    </row>
    <row r="9" spans="1:14" ht="16.5" customHeight="1">
      <c r="A9" s="21" t="s">
        <v>30</v>
      </c>
      <c r="B9" s="43">
        <v>399042</v>
      </c>
      <c r="C9" s="43">
        <v>414120</v>
      </c>
      <c r="D9" s="43">
        <v>416096</v>
      </c>
      <c r="E9" s="43">
        <v>263466</v>
      </c>
      <c r="F9" s="43">
        <v>287304</v>
      </c>
      <c r="G9" s="43">
        <v>172906</v>
      </c>
      <c r="H9" s="43">
        <v>145260</v>
      </c>
      <c r="I9" s="43">
        <v>397070</v>
      </c>
      <c r="J9" s="43">
        <v>75506</v>
      </c>
      <c r="K9" s="37">
        <f t="shared" si="1"/>
        <v>2570770</v>
      </c>
      <c r="L9"/>
      <c r="M9"/>
      <c r="N9"/>
    </row>
    <row r="10" spans="1:14" ht="16.5" customHeight="1">
      <c r="A10" s="21" t="s">
        <v>29</v>
      </c>
      <c r="B10" s="43">
        <v>1180</v>
      </c>
      <c r="C10" s="43">
        <v>47</v>
      </c>
      <c r="D10" s="43">
        <v>9</v>
      </c>
      <c r="E10" s="43">
        <v>6963</v>
      </c>
      <c r="F10" s="43">
        <v>461</v>
      </c>
      <c r="G10" s="43">
        <v>87</v>
      </c>
      <c r="H10" s="43">
        <v>0</v>
      </c>
      <c r="I10" s="43">
        <v>1467</v>
      </c>
      <c r="J10" s="43">
        <v>0</v>
      </c>
      <c r="K10" s="37">
        <f t="shared" si="1"/>
        <v>10214</v>
      </c>
      <c r="L10"/>
      <c r="M10"/>
      <c r="N10"/>
    </row>
    <row r="11" spans="1:14" ht="16.5" customHeight="1">
      <c r="A11" s="42" t="s">
        <v>65</v>
      </c>
      <c r="B11" s="43">
        <v>7325862</v>
      </c>
      <c r="C11" s="43">
        <v>5751958</v>
      </c>
      <c r="D11" s="43">
        <v>7253492</v>
      </c>
      <c r="E11" s="43">
        <v>3971343</v>
      </c>
      <c r="F11" s="43">
        <v>5390844</v>
      </c>
      <c r="G11" s="43">
        <v>5376406</v>
      </c>
      <c r="H11" s="43">
        <v>6030403</v>
      </c>
      <c r="I11" s="43">
        <v>8141985</v>
      </c>
      <c r="J11" s="43">
        <v>2547392</v>
      </c>
      <c r="K11" s="37">
        <f t="shared" si="1"/>
        <v>51789685</v>
      </c>
      <c r="L11" s="57"/>
      <c r="M11" s="57"/>
      <c r="N11" s="57"/>
    </row>
    <row r="12" spans="1:14" ht="16.5" customHeight="1">
      <c r="A12" s="21" t="s">
        <v>77</v>
      </c>
      <c r="B12" s="43">
        <v>539530</v>
      </c>
      <c r="C12" s="43">
        <v>461544</v>
      </c>
      <c r="D12" s="43">
        <v>592831</v>
      </c>
      <c r="E12" s="43">
        <v>397205</v>
      </c>
      <c r="F12" s="43">
        <v>348529</v>
      </c>
      <c r="G12" s="43">
        <v>313702</v>
      </c>
      <c r="H12" s="43">
        <v>313973</v>
      </c>
      <c r="I12" s="43">
        <v>453316</v>
      </c>
      <c r="J12" s="43">
        <v>114673</v>
      </c>
      <c r="K12" s="37">
        <f t="shared" si="1"/>
        <v>3535303</v>
      </c>
      <c r="L12" s="57"/>
      <c r="M12" s="57"/>
      <c r="N12" s="57"/>
    </row>
    <row r="13" spans="1:14" ht="16.5" customHeight="1">
      <c r="A13" s="21" t="s">
        <v>66</v>
      </c>
      <c r="B13" s="41">
        <f>+B11-B12</f>
        <v>6786332</v>
      </c>
      <c r="C13" s="41">
        <f aca="true" t="shared" si="3" ref="C13:J13">+C11-C12</f>
        <v>5290414</v>
      </c>
      <c r="D13" s="41">
        <f t="shared" si="3"/>
        <v>6660661</v>
      </c>
      <c r="E13" s="41">
        <f t="shared" si="3"/>
        <v>3574138</v>
      </c>
      <c r="F13" s="41">
        <f t="shared" si="3"/>
        <v>5042315</v>
      </c>
      <c r="G13" s="41">
        <f t="shared" si="3"/>
        <v>5062704</v>
      </c>
      <c r="H13" s="41">
        <f t="shared" si="3"/>
        <v>5716430</v>
      </c>
      <c r="I13" s="41">
        <f t="shared" si="3"/>
        <v>7688669</v>
      </c>
      <c r="J13" s="41">
        <f t="shared" si="3"/>
        <v>2432719</v>
      </c>
      <c r="K13" s="37">
        <f t="shared" si="1"/>
        <v>48254382</v>
      </c>
      <c r="L13" s="58"/>
      <c r="M13" s="57"/>
      <c r="N13" s="57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4.5149</v>
      </c>
      <c r="C15" s="40">
        <v>4.96</v>
      </c>
      <c r="D15" s="40">
        <v>5.4985</v>
      </c>
      <c r="E15" s="40">
        <v>4.7806</v>
      </c>
      <c r="F15" s="40">
        <v>5.0591</v>
      </c>
      <c r="G15" s="40">
        <v>5.1103</v>
      </c>
      <c r="H15" s="40">
        <v>4.069</v>
      </c>
      <c r="I15" s="40">
        <v>4.1102</v>
      </c>
      <c r="J15" s="40">
        <v>4.6508</v>
      </c>
      <c r="K15" s="30"/>
      <c r="L15"/>
      <c r="M15"/>
      <c r="N15"/>
    </row>
    <row r="16" spans="1:12" ht="15" customHeight="1">
      <c r="A16" s="15" t="s">
        <v>67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0"/>
      <c r="L16" s="57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81</v>
      </c>
      <c r="B18" s="38"/>
      <c r="C18" s="38"/>
      <c r="D18" s="38"/>
      <c r="E18" s="38"/>
      <c r="F18" s="38"/>
      <c r="G18" s="38"/>
      <c r="H18" s="38"/>
      <c r="I18" s="38"/>
      <c r="J18" s="38"/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76</v>
      </c>
      <c r="B20" s="35">
        <f>SUM(B21:B30)</f>
        <v>42293464.38000001</v>
      </c>
      <c r="C20" s="35">
        <f aca="true" t="shared" si="4" ref="C20:J20">SUM(C21:C30)</f>
        <v>39886184.08</v>
      </c>
      <c r="D20" s="35">
        <f t="shared" si="4"/>
        <v>50395520.45</v>
      </c>
      <c r="E20" s="35">
        <f t="shared" si="4"/>
        <v>30630817.309999995</v>
      </c>
      <c r="F20" s="35">
        <f t="shared" si="4"/>
        <v>31255766.159999996</v>
      </c>
      <c r="G20" s="35">
        <f t="shared" si="4"/>
        <v>34477652.89000001</v>
      </c>
      <c r="H20" s="35">
        <f t="shared" si="4"/>
        <v>31625969.269999996</v>
      </c>
      <c r="I20" s="35">
        <f t="shared" si="4"/>
        <v>43226899.67999999</v>
      </c>
      <c r="J20" s="35">
        <f t="shared" si="4"/>
        <v>14389031.209999997</v>
      </c>
      <c r="K20" s="35">
        <f aca="true" t="shared" si="5" ref="K20:K29">SUM(B20:J20)</f>
        <v>318181305.43</v>
      </c>
      <c r="L20" s="44"/>
      <c r="M20"/>
      <c r="N20"/>
    </row>
    <row r="21" spans="1:14" ht="16.5" customHeight="1">
      <c r="A21" s="34" t="s">
        <v>27</v>
      </c>
      <c r="B21" s="56">
        <v>34882496.650000006</v>
      </c>
      <c r="C21" s="56">
        <v>30583980.000000004</v>
      </c>
      <c r="D21" s="56">
        <v>42171279.1</v>
      </c>
      <c r="E21" s="56">
        <v>20278215.22</v>
      </c>
      <c r="F21" s="56">
        <v>28728650.8</v>
      </c>
      <c r="G21" s="56">
        <v>28359093.68</v>
      </c>
      <c r="H21" s="56">
        <v>25128772.749999996</v>
      </c>
      <c r="I21" s="56">
        <v>35103253.50999999</v>
      </c>
      <c r="J21" s="56">
        <v>12198574.029999997</v>
      </c>
      <c r="K21" s="29">
        <f t="shared" si="5"/>
        <v>257434315.74</v>
      </c>
      <c r="L21" s="59"/>
      <c r="M21"/>
      <c r="N21"/>
    </row>
    <row r="22" spans="1:14" ht="16.5" customHeight="1">
      <c r="A22" s="17" t="s">
        <v>26</v>
      </c>
      <c r="B22" s="29">
        <v>5843216.3</v>
      </c>
      <c r="C22" s="29">
        <v>7785452.920000002</v>
      </c>
      <c r="D22" s="29">
        <v>6453885.849999999</v>
      </c>
      <c r="E22" s="29">
        <v>9080265.530000001</v>
      </c>
      <c r="F22" s="29">
        <v>1446360.91</v>
      </c>
      <c r="G22" s="29">
        <v>4922652.699999999</v>
      </c>
      <c r="H22" s="29">
        <v>5221148.649999999</v>
      </c>
      <c r="I22" s="29">
        <v>4982711</v>
      </c>
      <c r="J22" s="29">
        <v>1617915.92</v>
      </c>
      <c r="K22" s="29">
        <f t="shared" si="5"/>
        <v>47353609.78</v>
      </c>
      <c r="L22"/>
      <c r="M22"/>
      <c r="N22"/>
    </row>
    <row r="23" spans="1:14" ht="16.5" customHeight="1">
      <c r="A23" s="17" t="s">
        <v>25</v>
      </c>
      <c r="B23" s="29">
        <v>1433170.0400000005</v>
      </c>
      <c r="C23" s="29">
        <v>1333241.42</v>
      </c>
      <c r="D23" s="29">
        <v>1513524.5000000002</v>
      </c>
      <c r="E23" s="29">
        <v>1053511.1300000001</v>
      </c>
      <c r="F23" s="29">
        <v>968687.7200000001</v>
      </c>
      <c r="G23" s="29">
        <v>1077884.86</v>
      </c>
      <c r="H23" s="29">
        <v>1105598.97</v>
      </c>
      <c r="I23" s="29">
        <v>1719582.2499999998</v>
      </c>
      <c r="J23" s="29">
        <v>490160.60000000003</v>
      </c>
      <c r="K23" s="29">
        <f t="shared" si="5"/>
        <v>10695361.49</v>
      </c>
      <c r="L23"/>
      <c r="M23"/>
      <c r="N23"/>
    </row>
    <row r="24" spans="1:14" ht="16.5" customHeight="1">
      <c r="A24" s="17" t="s">
        <v>24</v>
      </c>
      <c r="B24" s="29">
        <v>54871.56000000002</v>
      </c>
      <c r="C24" s="33">
        <v>109743.12000000004</v>
      </c>
      <c r="D24" s="33">
        <v>164614.6799999999</v>
      </c>
      <c r="E24" s="29">
        <v>164614.6799999999</v>
      </c>
      <c r="F24" s="29">
        <v>54871.56000000002</v>
      </c>
      <c r="G24" s="33">
        <v>54871.56000000002</v>
      </c>
      <c r="H24" s="33">
        <v>109743.12000000004</v>
      </c>
      <c r="I24" s="33">
        <v>109743.12000000004</v>
      </c>
      <c r="J24" s="33">
        <v>54871.56000000002</v>
      </c>
      <c r="K24" s="29">
        <f t="shared" si="5"/>
        <v>877944.9600000001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5"/>
        <v>0</v>
      </c>
      <c r="L25"/>
      <c r="M25"/>
      <c r="N25"/>
    </row>
    <row r="26" spans="1:14" ht="16.5" customHeight="1">
      <c r="A26" s="17" t="s">
        <v>68</v>
      </c>
      <c r="B26" s="29">
        <v>40901.86000000001</v>
      </c>
      <c r="C26" s="29">
        <v>38587.299999999996</v>
      </c>
      <c r="D26" s="29">
        <v>49974.79000000001</v>
      </c>
      <c r="E26" s="29">
        <v>29718.580000000005</v>
      </c>
      <c r="F26" s="29">
        <v>31150.829999999998</v>
      </c>
      <c r="G26" s="29">
        <v>34431.99999999999</v>
      </c>
      <c r="H26" s="29">
        <v>31749.92</v>
      </c>
      <c r="I26" s="29">
        <v>42886.88999999999</v>
      </c>
      <c r="J26" s="29">
        <v>13677.52</v>
      </c>
      <c r="K26" s="29">
        <f t="shared" si="5"/>
        <v>313079.69000000006</v>
      </c>
      <c r="L26" s="57"/>
      <c r="M26" s="57"/>
      <c r="N26" s="57"/>
    </row>
    <row r="27" spans="1:14" ht="16.5" customHeight="1">
      <c r="A27" s="17" t="s">
        <v>74</v>
      </c>
      <c r="B27" s="29">
        <v>11018.02</v>
      </c>
      <c r="C27" s="29">
        <v>9401.679999999997</v>
      </c>
      <c r="D27" s="29">
        <v>11116.290000000003</v>
      </c>
      <c r="E27" s="29">
        <v>6464.74</v>
      </c>
      <c r="F27" s="29">
        <v>7332.120000000006</v>
      </c>
      <c r="G27" s="29">
        <v>7470.070000000002</v>
      </c>
      <c r="H27" s="29">
        <v>7391.330000000003</v>
      </c>
      <c r="I27" s="29">
        <v>9539.629999999994</v>
      </c>
      <c r="J27" s="29">
        <v>3666.060000000003</v>
      </c>
      <c r="K27" s="29">
        <f t="shared" si="5"/>
        <v>73399.94</v>
      </c>
      <c r="L27" s="57"/>
      <c r="M27" s="57"/>
      <c r="N27" s="57"/>
    </row>
    <row r="28" spans="1:14" ht="16.5" customHeight="1">
      <c r="A28" s="17" t="s">
        <v>75</v>
      </c>
      <c r="B28" s="29">
        <v>27789.950000000015</v>
      </c>
      <c r="C28" s="29">
        <v>25777.639999999992</v>
      </c>
      <c r="D28" s="29">
        <v>31125.24000000002</v>
      </c>
      <c r="E28" s="29">
        <v>18027.430000000004</v>
      </c>
      <c r="F28" s="29">
        <v>18712.22000000001</v>
      </c>
      <c r="G28" s="29">
        <v>21248.019999999986</v>
      </c>
      <c r="H28" s="29">
        <v>21564.53</v>
      </c>
      <c r="I28" s="29">
        <v>30579.059999999987</v>
      </c>
      <c r="J28" s="29">
        <v>10165.52</v>
      </c>
      <c r="K28" s="29">
        <f t="shared" si="5"/>
        <v>204989.61000000002</v>
      </c>
      <c r="L28" s="57"/>
      <c r="M28" s="57"/>
      <c r="N28" s="57"/>
    </row>
    <row r="29" spans="1:14" ht="16.5" customHeight="1">
      <c r="A29" s="17" t="s">
        <v>78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1228604.2199999997</v>
      </c>
      <c r="J29" s="29">
        <v>0</v>
      </c>
      <c r="K29" s="29">
        <f t="shared" si="5"/>
        <v>1228604.2199999997</v>
      </c>
      <c r="L29" s="57"/>
      <c r="M29" s="57"/>
      <c r="N29" s="57"/>
    </row>
    <row r="30" spans="1:11" ht="12" customHeight="1">
      <c r="A30" s="32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1" ht="12" customHeight="1">
      <c r="A31" s="17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/>
    </row>
    <row r="32" spans="1:14" ht="16.5" customHeight="1">
      <c r="A32" s="15" t="s">
        <v>22</v>
      </c>
      <c r="B32" s="29">
        <f aca="true" t="shared" si="6" ref="B32:J32">+B33+B38+B50</f>
        <v>-2573166.2500000005</v>
      </c>
      <c r="C32" s="29">
        <f t="shared" si="6"/>
        <v>-1874412.98</v>
      </c>
      <c r="D32" s="29">
        <f t="shared" si="6"/>
        <v>-4335637.570000001</v>
      </c>
      <c r="E32" s="29">
        <f t="shared" si="6"/>
        <v>-1991450.6899999997</v>
      </c>
      <c r="F32" s="29">
        <f t="shared" si="6"/>
        <v>-1039319.6400000001</v>
      </c>
      <c r="G32" s="29">
        <f t="shared" si="6"/>
        <v>-1961865.4899999998</v>
      </c>
      <c r="H32" s="29">
        <f t="shared" si="6"/>
        <v>-1783272.0499999986</v>
      </c>
      <c r="I32" s="29">
        <f t="shared" si="6"/>
        <v>-2374911.12</v>
      </c>
      <c r="J32" s="29">
        <f t="shared" si="6"/>
        <v>-873866.1799999995</v>
      </c>
      <c r="K32" s="29">
        <f aca="true" t="shared" si="7" ref="K32:K48">SUM(B32:J32)</f>
        <v>-18807901.97</v>
      </c>
      <c r="L32"/>
      <c r="M32"/>
      <c r="N32"/>
    </row>
    <row r="33" spans="1:14" ht="16.5" customHeight="1">
      <c r="A33" s="17" t="s">
        <v>21</v>
      </c>
      <c r="B33" s="29">
        <f aca="true" t="shared" si="8" ref="B33:J33">B34+B35+B36+B37</f>
        <v>-2965135.49</v>
      </c>
      <c r="C33" s="29">
        <f t="shared" si="8"/>
        <v>-1948604.25</v>
      </c>
      <c r="D33" s="29">
        <f t="shared" si="8"/>
        <v>-2189129.45</v>
      </c>
      <c r="E33" s="29">
        <f t="shared" si="8"/>
        <v>-2340047.01</v>
      </c>
      <c r="F33" s="29">
        <f t="shared" si="8"/>
        <v>-1264137.6</v>
      </c>
      <c r="G33" s="29">
        <f t="shared" si="8"/>
        <v>-1640138.47</v>
      </c>
      <c r="H33" s="29">
        <f t="shared" si="8"/>
        <v>-847647.6</v>
      </c>
      <c r="I33" s="29">
        <f t="shared" si="8"/>
        <v>-2072490.55</v>
      </c>
      <c r="J33" s="29">
        <f t="shared" si="8"/>
        <v>-432608.15</v>
      </c>
      <c r="K33" s="29">
        <f t="shared" si="7"/>
        <v>-15699938.57</v>
      </c>
      <c r="L33"/>
      <c r="M33"/>
      <c r="N33"/>
    </row>
    <row r="34" spans="1:14" s="22" customFormat="1" ht="16.5" customHeight="1">
      <c r="A34" s="28" t="s">
        <v>53</v>
      </c>
      <c r="B34" s="29">
        <f aca="true" t="shared" si="9" ref="B34:J34">-ROUND((B9)*$E$3,2)</f>
        <v>-1755784.8</v>
      </c>
      <c r="C34" s="29">
        <f t="shared" si="9"/>
        <v>-1822128</v>
      </c>
      <c r="D34" s="29">
        <f t="shared" si="9"/>
        <v>-1830822.4</v>
      </c>
      <c r="E34" s="29">
        <f t="shared" si="9"/>
        <v>-1159250.4</v>
      </c>
      <c r="F34" s="29">
        <f t="shared" si="9"/>
        <v>-1264137.6</v>
      </c>
      <c r="G34" s="29">
        <f t="shared" si="9"/>
        <v>-760786.4</v>
      </c>
      <c r="H34" s="29">
        <f t="shared" si="9"/>
        <v>-639144</v>
      </c>
      <c r="I34" s="29">
        <f t="shared" si="9"/>
        <v>-1747108</v>
      </c>
      <c r="J34" s="29">
        <f t="shared" si="9"/>
        <v>-332226.4</v>
      </c>
      <c r="K34" s="29">
        <f t="shared" si="7"/>
        <v>-11311388</v>
      </c>
      <c r="L34" s="27"/>
      <c r="M34"/>
      <c r="N34"/>
    </row>
    <row r="35" spans="1:14" ht="16.5" customHeight="1">
      <c r="A35" s="24" t="s">
        <v>20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>
        <f t="shared" si="7"/>
        <v>0</v>
      </c>
      <c r="L35"/>
      <c r="M35"/>
      <c r="N35"/>
    </row>
    <row r="36" spans="1:14" ht="16.5" customHeight="1">
      <c r="A36" s="24" t="s">
        <v>19</v>
      </c>
      <c r="B36" s="29">
        <v>0</v>
      </c>
      <c r="C36" s="29">
        <v>0</v>
      </c>
      <c r="D36" s="29">
        <v>0</v>
      </c>
      <c r="E36" s="29">
        <v>0</v>
      </c>
      <c r="F36" s="25">
        <v>0</v>
      </c>
      <c r="G36" s="29">
        <v>0</v>
      </c>
      <c r="H36" s="29">
        <v>0</v>
      </c>
      <c r="I36" s="29">
        <v>0</v>
      </c>
      <c r="J36" s="29">
        <v>0</v>
      </c>
      <c r="K36" s="29">
        <f t="shared" si="7"/>
        <v>0</v>
      </c>
      <c r="L36"/>
      <c r="M36"/>
      <c r="N36"/>
    </row>
    <row r="37" spans="1:14" ht="16.5" customHeight="1">
      <c r="A37" s="24" t="s">
        <v>18</v>
      </c>
      <c r="B37" s="29">
        <v>-1209350.69</v>
      </c>
      <c r="C37" s="29">
        <v>-126476.24999999999</v>
      </c>
      <c r="D37" s="29">
        <v>-358307.05000000005</v>
      </c>
      <c r="E37" s="29">
        <v>-1180796.6099999999</v>
      </c>
      <c r="F37" s="25">
        <v>0</v>
      </c>
      <c r="G37" s="29">
        <v>-879352.07</v>
      </c>
      <c r="H37" s="29">
        <v>-208503.59999999998</v>
      </c>
      <c r="I37" s="29">
        <v>-325382.55</v>
      </c>
      <c r="J37" s="29">
        <v>-100381.74999999997</v>
      </c>
      <c r="K37" s="29">
        <f t="shared" si="7"/>
        <v>-4388550.569999999</v>
      </c>
      <c r="L37"/>
      <c r="M37"/>
      <c r="N37"/>
    </row>
    <row r="38" spans="1:14" s="22" customFormat="1" ht="16.5" customHeight="1">
      <c r="A38" s="17" t="s">
        <v>17</v>
      </c>
      <c r="B38" s="26">
        <f aca="true" t="shared" si="10" ref="B38:J38">SUM(B39:B48)</f>
        <v>-92424.37</v>
      </c>
      <c r="C38" s="26">
        <f t="shared" si="10"/>
        <v>-70245.85</v>
      </c>
      <c r="D38" s="26">
        <f t="shared" si="10"/>
        <v>-2413924.780000001</v>
      </c>
      <c r="E38" s="26">
        <f t="shared" si="10"/>
        <v>-73083.9</v>
      </c>
      <c r="F38" s="26">
        <f t="shared" si="10"/>
        <v>-76845.48</v>
      </c>
      <c r="G38" s="26">
        <f t="shared" si="10"/>
        <v>-536377.29</v>
      </c>
      <c r="H38" s="26">
        <f t="shared" si="10"/>
        <v>-991720.8999999985</v>
      </c>
      <c r="I38" s="26">
        <f t="shared" si="10"/>
        <v>-621167.5399999999</v>
      </c>
      <c r="J38" s="26">
        <f t="shared" si="10"/>
        <v>-561814.3599999994</v>
      </c>
      <c r="K38" s="29">
        <f t="shared" si="7"/>
        <v>-5437604.47</v>
      </c>
      <c r="L38"/>
      <c r="M38"/>
      <c r="N38"/>
    </row>
    <row r="39" spans="1:14" ht="16.5" customHeight="1">
      <c r="A39" s="24" t="s">
        <v>16</v>
      </c>
      <c r="B39" s="16">
        <v>0</v>
      </c>
      <c r="C39" s="16">
        <v>0</v>
      </c>
      <c r="D39" s="26">
        <v>-725221.1199999998</v>
      </c>
      <c r="E39" s="25">
        <v>0</v>
      </c>
      <c r="F39" s="25">
        <v>0</v>
      </c>
      <c r="G39" s="16">
        <v>0</v>
      </c>
      <c r="H39" s="25">
        <v>0</v>
      </c>
      <c r="I39" s="16">
        <v>0</v>
      </c>
      <c r="J39" s="26">
        <v>-209947.73000000004</v>
      </c>
      <c r="K39" s="29">
        <f t="shared" si="7"/>
        <v>-935168.8499999999</v>
      </c>
      <c r="L39"/>
      <c r="M39"/>
      <c r="N39"/>
    </row>
    <row r="40" spans="1:14" ht="16.5" customHeight="1">
      <c r="A40" s="24" t="s">
        <v>15</v>
      </c>
      <c r="B40" s="26">
        <v>-40565.97</v>
      </c>
      <c r="C40" s="26">
        <v>-19993.45</v>
      </c>
      <c r="D40" s="26">
        <v>-449977.25999999995</v>
      </c>
      <c r="E40" s="26">
        <v>-21841.5</v>
      </c>
      <c r="F40" s="26">
        <v>-64252.67999999999</v>
      </c>
      <c r="G40" s="26">
        <v>-449983.29</v>
      </c>
      <c r="H40" s="26">
        <v>-249990.90000000002</v>
      </c>
      <c r="I40" s="26">
        <v>-599941.94</v>
      </c>
      <c r="J40" s="26">
        <v>-132271.83000000002</v>
      </c>
      <c r="K40" s="29">
        <f t="shared" si="7"/>
        <v>-2028818.8199999998</v>
      </c>
      <c r="L40"/>
      <c r="M40"/>
      <c r="N40"/>
    </row>
    <row r="41" spans="1:14" ht="16.5" customHeight="1">
      <c r="A41" s="24" t="s">
        <v>14</v>
      </c>
      <c r="B41" s="29">
        <v>-8078.4</v>
      </c>
      <c r="C41" s="29">
        <v>-752.4</v>
      </c>
      <c r="D41" s="29">
        <v>-3326.4</v>
      </c>
      <c r="E41" s="29">
        <v>-1742.4</v>
      </c>
      <c r="F41" s="29">
        <v>-2692.8</v>
      </c>
      <c r="G41" s="29">
        <v>-594</v>
      </c>
      <c r="H41" s="16">
        <v>0</v>
      </c>
      <c r="I41" s="29">
        <v>-1425.6</v>
      </c>
      <c r="J41" s="29">
        <v>-3484.8</v>
      </c>
      <c r="K41" s="29">
        <f t="shared" si="7"/>
        <v>-22096.799999999996</v>
      </c>
      <c r="L41"/>
      <c r="M41"/>
      <c r="N41"/>
    </row>
    <row r="42" spans="1:14" ht="16.5" customHeight="1">
      <c r="A42" s="24" t="s">
        <v>13</v>
      </c>
      <c r="B42" s="29">
        <v>-42900</v>
      </c>
      <c r="C42" s="29">
        <v>-49500</v>
      </c>
      <c r="D42" s="29">
        <v>-191400</v>
      </c>
      <c r="E42" s="29">
        <v>-49500</v>
      </c>
      <c r="F42" s="29">
        <v>-9900</v>
      </c>
      <c r="G42" s="29">
        <v>-85800</v>
      </c>
      <c r="H42" s="29">
        <v>-46200</v>
      </c>
      <c r="I42" s="29">
        <v>-19800</v>
      </c>
      <c r="J42" s="16">
        <v>0</v>
      </c>
      <c r="K42" s="29">
        <f t="shared" si="7"/>
        <v>-495000</v>
      </c>
      <c r="L42"/>
      <c r="M42"/>
      <c r="N42"/>
    </row>
    <row r="43" spans="1:14" ht="16.5" customHeight="1">
      <c r="A43" s="24" t="s">
        <v>12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9">
        <f t="shared" si="7"/>
        <v>0</v>
      </c>
      <c r="L43"/>
      <c r="M43"/>
      <c r="N43"/>
    </row>
    <row r="44" spans="1:14" ht="16.5" customHeight="1">
      <c r="A44" s="24" t="s">
        <v>11</v>
      </c>
      <c r="B44" s="29">
        <v>-880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29">
        <v>-2530</v>
      </c>
      <c r="I44" s="16">
        <v>0</v>
      </c>
      <c r="J44" s="29">
        <v>-110</v>
      </c>
      <c r="K44" s="29">
        <f t="shared" si="7"/>
        <v>-3520</v>
      </c>
      <c r="L44"/>
      <c r="M44"/>
      <c r="N44"/>
    </row>
    <row r="45" spans="1:12" s="22" customFormat="1" ht="16.5" customHeight="1">
      <c r="A45" s="24" t="s">
        <v>10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9">
        <f t="shared" si="7"/>
        <v>0</v>
      </c>
      <c r="L45" s="23"/>
    </row>
    <row r="46" spans="1:14" s="22" customFormat="1" ht="16.5" customHeight="1">
      <c r="A46" s="24" t="s">
        <v>63</v>
      </c>
      <c r="B46" s="16">
        <v>0</v>
      </c>
      <c r="C46" s="16">
        <v>0</v>
      </c>
      <c r="D46" s="29">
        <v>33993000</v>
      </c>
      <c r="E46" s="16">
        <v>0</v>
      </c>
      <c r="F46" s="16">
        <v>0</v>
      </c>
      <c r="G46" s="16">
        <v>0</v>
      </c>
      <c r="H46" s="29">
        <v>22257000</v>
      </c>
      <c r="I46" s="16">
        <v>0</v>
      </c>
      <c r="J46" s="29">
        <v>9877500</v>
      </c>
      <c r="K46" s="29">
        <f t="shared" si="7"/>
        <v>66127500</v>
      </c>
      <c r="L46" s="23"/>
      <c r="M46"/>
      <c r="N46"/>
    </row>
    <row r="47" spans="1:14" s="22" customFormat="1" ht="16.5" customHeight="1">
      <c r="A47" s="24" t="s">
        <v>64</v>
      </c>
      <c r="B47" s="16">
        <v>0</v>
      </c>
      <c r="C47" s="16">
        <v>0</v>
      </c>
      <c r="D47" s="29">
        <v>-35037000</v>
      </c>
      <c r="E47" s="16">
        <v>0</v>
      </c>
      <c r="F47" s="16">
        <v>0</v>
      </c>
      <c r="G47" s="16">
        <v>0</v>
      </c>
      <c r="H47" s="29">
        <v>-22950000</v>
      </c>
      <c r="I47" s="16">
        <v>0</v>
      </c>
      <c r="J47" s="29">
        <v>-10093500</v>
      </c>
      <c r="K47" s="29">
        <f t="shared" si="7"/>
        <v>-68080500</v>
      </c>
      <c r="L47" s="23"/>
      <c r="M47"/>
      <c r="N47"/>
    </row>
    <row r="48" spans="1:14" s="22" customFormat="1" ht="16.5" customHeight="1">
      <c r="A48" s="24" t="s">
        <v>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29">
        <f t="shared" si="7"/>
        <v>0</v>
      </c>
      <c r="L48" s="23"/>
      <c r="M48"/>
      <c r="N48"/>
    </row>
    <row r="49" spans="1:12" ht="12" customHeight="1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</row>
    <row r="50" spans="1:14" ht="16.5" customHeight="1">
      <c r="A50" s="17" t="s">
        <v>79</v>
      </c>
      <c r="B50" s="29">
        <v>484393.61</v>
      </c>
      <c r="C50" s="29">
        <v>144437.12</v>
      </c>
      <c r="D50" s="29">
        <v>267416.66</v>
      </c>
      <c r="E50" s="29">
        <v>421680.22</v>
      </c>
      <c r="F50" s="29">
        <v>301663.44</v>
      </c>
      <c r="G50" s="29">
        <v>214650.27</v>
      </c>
      <c r="H50" s="29">
        <v>56096.45</v>
      </c>
      <c r="I50" s="29">
        <v>318746.97</v>
      </c>
      <c r="J50" s="29">
        <v>120556.33</v>
      </c>
      <c r="K50" s="29">
        <f>SUM(B50:J50)</f>
        <v>2329641.07</v>
      </c>
      <c r="L50"/>
      <c r="M50"/>
      <c r="N50"/>
    </row>
    <row r="51" spans="1:14" ht="16.5" customHeight="1">
      <c r="A51" s="17" t="s">
        <v>69</v>
      </c>
      <c r="B51" s="16">
        <f>+B52+B53</f>
        <v>0</v>
      </c>
      <c r="C51" s="16">
        <f aca="true" t="shared" si="11" ref="C51:J51">+C52+C53</f>
        <v>0</v>
      </c>
      <c r="D51" s="16">
        <f t="shared" si="11"/>
        <v>0</v>
      </c>
      <c r="E51" s="16">
        <f t="shared" si="11"/>
        <v>0</v>
      </c>
      <c r="F51" s="16">
        <f t="shared" si="11"/>
        <v>0</v>
      </c>
      <c r="G51" s="16">
        <f t="shared" si="11"/>
        <v>0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29">
        <f>SUM(B51:J51)</f>
        <v>0</v>
      </c>
      <c r="L51" s="53"/>
      <c r="M51" s="57"/>
      <c r="N51" s="57"/>
    </row>
    <row r="52" spans="1:14" ht="16.5" customHeight="1">
      <c r="A52" s="24" t="s">
        <v>70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>SUM(B52:J52)</f>
        <v>0</v>
      </c>
      <c r="L52" s="57"/>
      <c r="M52" s="57"/>
      <c r="N52" s="57"/>
    </row>
    <row r="53" spans="1:14" ht="16.5" customHeight="1">
      <c r="A53" s="24" t="s">
        <v>71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f>SUM(B53:J53)</f>
        <v>0</v>
      </c>
      <c r="L53" s="53"/>
      <c r="M53" s="57"/>
      <c r="N53" s="57"/>
    </row>
    <row r="54" spans="1:12" ht="12" customHeight="1">
      <c r="A54" s="17"/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9"/>
      <c r="L54" s="8"/>
    </row>
    <row r="55" spans="1:12" ht="16.5" customHeight="1">
      <c r="A55" s="15" t="s">
        <v>8</v>
      </c>
      <c r="B55" s="26">
        <f aca="true" t="shared" si="12" ref="B55:J55">IF(B20+B32+B56&lt;0,0,B20+B32+B56)</f>
        <v>39720298.13000001</v>
      </c>
      <c r="C55" s="26">
        <f t="shared" si="12"/>
        <v>38011771.1</v>
      </c>
      <c r="D55" s="26">
        <f t="shared" si="12"/>
        <v>46059882.88</v>
      </c>
      <c r="E55" s="26">
        <f t="shared" si="12"/>
        <v>28639366.619999994</v>
      </c>
      <c r="F55" s="26">
        <f t="shared" si="12"/>
        <v>30216446.519999996</v>
      </c>
      <c r="G55" s="26">
        <f t="shared" si="12"/>
        <v>32515787.40000001</v>
      </c>
      <c r="H55" s="26">
        <f t="shared" si="12"/>
        <v>29842697.22</v>
      </c>
      <c r="I55" s="26">
        <f t="shared" si="12"/>
        <v>40851988.559999995</v>
      </c>
      <c r="J55" s="26">
        <f t="shared" si="12"/>
        <v>13515165.029999997</v>
      </c>
      <c r="K55" s="19">
        <f>SUM(B55:J55)</f>
        <v>299373403.46</v>
      </c>
      <c r="L55" s="44"/>
    </row>
    <row r="56" spans="1:13" ht="16.5" customHeight="1">
      <c r="A56" s="17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>SUM(B56:J56)</f>
        <v>0</v>
      </c>
      <c r="L56" s="59"/>
      <c r="M56" s="18"/>
    </row>
    <row r="57" spans="1:14" ht="16.5" customHeight="1">
      <c r="A57" s="17" t="s">
        <v>6</v>
      </c>
      <c r="B57" s="26">
        <f aca="true" t="shared" si="13" ref="B57:J57">IF(B20+B32+B56&gt;0,0,B20+B32+B56)</f>
        <v>0</v>
      </c>
      <c r="C57" s="26">
        <f t="shared" si="13"/>
        <v>0</v>
      </c>
      <c r="D57" s="26">
        <f t="shared" si="13"/>
        <v>0</v>
      </c>
      <c r="E57" s="26">
        <f t="shared" si="13"/>
        <v>0</v>
      </c>
      <c r="F57" s="26">
        <f t="shared" si="13"/>
        <v>0</v>
      </c>
      <c r="G57" s="26">
        <f t="shared" si="13"/>
        <v>0</v>
      </c>
      <c r="H57" s="26">
        <f t="shared" si="13"/>
        <v>0</v>
      </c>
      <c r="I57" s="26">
        <f t="shared" si="13"/>
        <v>0</v>
      </c>
      <c r="J57" s="26">
        <f t="shared" si="13"/>
        <v>0</v>
      </c>
      <c r="K57" s="16">
        <f>SUM(B57:J57)</f>
        <v>0</v>
      </c>
      <c r="L57"/>
      <c r="M57"/>
      <c r="N57"/>
    </row>
    <row r="58" spans="1:11" ht="12" customHeight="1">
      <c r="A58" s="15"/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/>
    </row>
    <row r="59" spans="1:12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54"/>
    </row>
    <row r="60" spans="1:11" ht="12" customHeight="1">
      <c r="A60" s="12"/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/>
    </row>
    <row r="61" spans="1:12" ht="16.5" customHeight="1">
      <c r="A61" s="10" t="s">
        <v>5</v>
      </c>
      <c r="B61" s="9">
        <f aca="true" t="shared" si="14" ref="B61:J61">SUM(B62:B73)</f>
        <v>39720298.089999996</v>
      </c>
      <c r="C61" s="9">
        <f t="shared" si="14"/>
        <v>38011771.10759338</v>
      </c>
      <c r="D61" s="9">
        <f t="shared" si="14"/>
        <v>46059882.88237647</v>
      </c>
      <c r="E61" s="9">
        <f t="shared" si="14"/>
        <v>28639366.619243715</v>
      </c>
      <c r="F61" s="9">
        <f t="shared" si="14"/>
        <v>30216446.511347473</v>
      </c>
      <c r="G61" s="9">
        <f t="shared" si="14"/>
        <v>32515787.42247999</v>
      </c>
      <c r="H61" s="9">
        <f t="shared" si="14"/>
        <v>29842697.22531648</v>
      </c>
      <c r="I61" s="9">
        <f>SUM(I62:I74)</f>
        <v>40851988.56</v>
      </c>
      <c r="J61" s="9">
        <f t="shared" si="14"/>
        <v>13515165.03402355</v>
      </c>
      <c r="K61" s="5">
        <f>SUM(K62:K74)</f>
        <v>299373403.452381</v>
      </c>
      <c r="L61" s="8"/>
    </row>
    <row r="62" spans="1:12" ht="16.5" customHeight="1">
      <c r="A62" s="7" t="s">
        <v>54</v>
      </c>
      <c r="B62" s="29">
        <v>34726095.059999995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5" ref="K62:K73">SUM(B62:J62)</f>
        <v>34726095.059999995</v>
      </c>
      <c r="L62"/>
    </row>
    <row r="63" spans="1:12" ht="16.5" customHeight="1">
      <c r="A63" s="7" t="s">
        <v>55</v>
      </c>
      <c r="B63" s="29">
        <v>4994203.03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5"/>
        <v>4994203.03</v>
      </c>
      <c r="L63"/>
    </row>
    <row r="64" spans="1:12" ht="16.5" customHeight="1">
      <c r="A64" s="7" t="s">
        <v>4</v>
      </c>
      <c r="B64" s="6">
        <v>0</v>
      </c>
      <c r="C64" s="29">
        <v>38011771.10759338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5"/>
        <v>38011771.10759338</v>
      </c>
      <c r="L64" s="54"/>
    </row>
    <row r="65" spans="1:11" ht="16.5" customHeight="1">
      <c r="A65" s="7" t="s">
        <v>3</v>
      </c>
      <c r="B65" s="6">
        <v>0</v>
      </c>
      <c r="C65" s="6">
        <v>0</v>
      </c>
      <c r="D65" s="29">
        <v>46059882.88237647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5"/>
        <v>46059882.88237647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29">
        <v>28639366.619243715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5"/>
        <v>28639366.619243715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29">
        <v>30216446.511347473</v>
      </c>
      <c r="G67" s="6">
        <v>0</v>
      </c>
      <c r="H67" s="6">
        <v>0</v>
      </c>
      <c r="I67" s="6">
        <v>0</v>
      </c>
      <c r="J67" s="6">
        <v>0</v>
      </c>
      <c r="K67" s="5">
        <f t="shared" si="15"/>
        <v>30216446.511347473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29">
        <v>32515787.42247999</v>
      </c>
      <c r="H68" s="6">
        <v>0</v>
      </c>
      <c r="I68" s="6">
        <v>0</v>
      </c>
      <c r="J68" s="6">
        <v>0</v>
      </c>
      <c r="K68" s="5">
        <f t="shared" si="15"/>
        <v>32515787.42247999</v>
      </c>
    </row>
    <row r="69" spans="1:11" ht="16.5" customHeight="1">
      <c r="A69" s="7" t="s">
        <v>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29">
        <v>29842697.22531648</v>
      </c>
      <c r="I69" s="6">
        <v>0</v>
      </c>
      <c r="J69" s="6">
        <v>0</v>
      </c>
      <c r="K69" s="5">
        <f t="shared" si="15"/>
        <v>29842697.22531648</v>
      </c>
    </row>
    <row r="70" spans="1:11" ht="16.5" customHeight="1">
      <c r="A70" s="7" t="s">
        <v>48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5"/>
        <v>0</v>
      </c>
    </row>
    <row r="71" spans="1:11" ht="16.5" customHeight="1">
      <c r="A71" s="7" t="s">
        <v>49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9">
        <v>14925496.790000001</v>
      </c>
      <c r="J71" s="6">
        <v>0</v>
      </c>
      <c r="K71" s="5">
        <f t="shared" si="15"/>
        <v>14925496.790000001</v>
      </c>
    </row>
    <row r="72" spans="1:11" ht="16.5" customHeight="1">
      <c r="A72" s="7" t="s">
        <v>50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29">
        <v>25926491.770000003</v>
      </c>
      <c r="J72" s="6">
        <v>0</v>
      </c>
      <c r="K72" s="5">
        <f t="shared" si="15"/>
        <v>25926491.770000003</v>
      </c>
    </row>
    <row r="73" spans="1:11" ht="16.5" customHeight="1">
      <c r="A73" s="7" t="s">
        <v>51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29">
        <v>13515165.03402355</v>
      </c>
      <c r="K73" s="5">
        <f t="shared" si="15"/>
        <v>13515165.03402355</v>
      </c>
    </row>
    <row r="74" spans="1:11" ht="18" customHeight="1">
      <c r="A74" s="4" t="s">
        <v>62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5" t="s">
        <v>72</v>
      </c>
      <c r="B75"/>
      <c r="C75"/>
      <c r="D75"/>
      <c r="E75"/>
      <c r="F75"/>
      <c r="G75"/>
      <c r="H75"/>
      <c r="I75"/>
      <c r="J75"/>
    </row>
    <row r="76" ht="18" customHeight="1">
      <c r="A76" s="55" t="s">
        <v>83</v>
      </c>
    </row>
    <row r="77" ht="18" customHeight="1">
      <c r="A77" s="55" t="s">
        <v>84</v>
      </c>
    </row>
    <row r="78" ht="15.75">
      <c r="A78" s="55" t="s">
        <v>82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2024-01-10T15:04:38Z</dcterms:modified>
  <cp:category/>
  <cp:version/>
  <cp:contentType/>
  <cp:contentStatus/>
</cp:coreProperties>
</file>