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290" windowHeight="8925" activeTab="0"/>
  </bookViews>
  <sheets>
    <sheet name="detalhamento " sheetId="1" r:id="rId1"/>
  </sheets>
  <definedNames>
    <definedName name="_xlnm.Print_Area" localSheetId="0">'detalhamento '!$A$1:$K$74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<sst xmlns="http://schemas.openxmlformats.org/spreadsheetml/2006/main" count="84" uniqueCount="83">
  <si>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</si>
  <si>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</si>
  <si>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</si>
  <si>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</si>
  <si>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</si>
  <si>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</si>
  <si>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</si>
  <si>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</si>
  <si>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</si>
  <si>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</si>
  <si>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</si>
  <si>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</si>
  <si>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</si>
  <si>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</si>
  <si>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</si>
  <si>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</si>
  <si>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</si>
  <si>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</si>
  <si>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</si>
  <si>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</si>
  <si>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</si>
  <si>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</si>
  <si>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</si>
  <si>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</si>
  <si>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</si>
  <si>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</si>
  <si>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</si>
  <si>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</si>
  <si>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</si>
  <si>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</si>
  <si>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</si>
  <si>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1.1.2. Outros Meios de Pagamento</t>
  </si>
  <si>
    <t>1.1.1. Em dinheiro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</si>
  <si>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</si>
  <si>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</si>
  <si>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</si>
  <si>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</si>
  <si>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</si>
  <si>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</si>
  <si>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</si>
  <si>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</si>
  <si>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</si>
  <si>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</si>
  <si>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</si>
  <si>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</si>
  <si>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</si>
  <si>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</si>
  <si>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</si>
  <si>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</si>
  <si>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</si>
  <si>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</si>
  <si>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</si>
  <si>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</si>
  <si>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</si>
  <si>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</si>
  <si>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</si>
  <si>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</si>
  <si>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</si>
  <si>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</si>
  <si>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</si>
  <si>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</si>
  <si>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</si>
  <si>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</si>
  <si>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</si>
  <si>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</si>
  <si>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5.2.8. Ajuste de Cronograma (+)</t>
  </si>
  <si>
    <t>5.2.9. Ajuste de Cronograma (-)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</si>
  <si>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</si>
  <si>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</si>
  <si>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</si>
  <si>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</si>
  <si>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5.4. Auxílio ao Custeio das Pessoas Idosas (*)</t>
  </si>
  <si>
    <t>5.4.1. Ajuste - Redução do Uso de Recursos Municipais (-)</t>
  </si>
  <si>
    <t>5.4.2. Ajuste - Utilização de Recursos Federais (+)</t>
  </si>
  <si>
    <t>Nota: (*) Portaria Interministerial MDR/MMFDH nº 9, de 26/08/22</t>
  </si>
  <si>
    <t>1.1. Pagantes sem Bilhete Único (1.1.1. + 1.1.2.)</t>
  </si>
  <si>
    <t>4.7. Remuneração Comunicação de dados por chip</t>
  </si>
  <si>
    <t>4.8.Remuneração Manutenção Validadores</t>
  </si>
  <si>
    <t>4. Remuneração Bruta do Operador (4.1 + 4.2 +....+ 4.9)</t>
  </si>
  <si>
    <t>1.2.1. Idosos</t>
  </si>
  <si>
    <t>OPERAÇÃO 31/12/23 - VENCIMENTO 08/01/24</t>
  </si>
  <si>
    <t>4.9. Remuneração Veículos Elétricos</t>
  </si>
  <si>
    <t>TARIFA ZERO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</si>
</sst>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164" fontId="32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2" fillId="0" borderId="0" xfId="0" applyFont="1" applyAlignment="1">
      <alignment horizontal="left" vertical="center"/>
    </xf>
    <xf numFmtId="171" fontId="32" fillId="0" borderId="4" xfId="46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1" fontId="3" fillId="36" borderId="16" xfId="49" applyFont="1" applyFill="1" applyBorder="1" applyAlignment="1">
      <alignment vertical="center"/>
      <protection/>
    </xf>
    <xf numFmtId="44" fontId="0" fillId="0" borderId="0" xfId="0" applyNumberForma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6.75390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80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50"/>
      <c r="B3" s="53"/>
      <c r="C3" s="50"/>
      <c r="D3" s="50" t="s">
        <v>48</v>
      </c>
      <c r="E3" s="52">
        <v>0</v>
      </c>
      <c r="F3" s="66" t="s">
        <v>82</v>
      </c>
      <c r="G3" s="51"/>
      <c r="H3" s="51"/>
      <c r="I3" s="51"/>
      <c r="J3" s="51"/>
      <c r="K3" s="50"/>
    </row>
    <row r="4" spans="1:11" ht="15.75">
      <c r="A4" s="63" t="s">
        <v>47</v>
      </c>
      <c r="B4" s="64" t="s">
        <v>46</v>
      </c>
      <c r="C4" s="65"/>
      <c r="D4" s="65"/>
      <c r="E4" s="65"/>
      <c r="F4" s="65"/>
      <c r="G4" s="65"/>
      <c r="H4" s="65"/>
      <c r="I4" s="65"/>
      <c r="J4" s="65"/>
      <c r="K4" s="63" t="s">
        <v>45</v>
      </c>
    </row>
    <row r="5" spans="1:11" ht="43.5" customHeight="1">
      <c r="A5" s="63"/>
      <c r="B5" s="48" t="s">
        <v>58</v>
      </c>
      <c r="C5" s="48" t="s">
        <v>44</v>
      </c>
      <c r="D5" s="49" t="s">
        <v>59</v>
      </c>
      <c r="E5" s="49" t="s">
        <v>60</v>
      </c>
      <c r="F5" s="49" t="s">
        <v>61</v>
      </c>
      <c r="G5" s="48" t="s">
        <v>62</v>
      </c>
      <c r="H5" s="49" t="s">
        <v>59</v>
      </c>
      <c r="I5" s="48" t="s">
        <v>43</v>
      </c>
      <c r="J5" s="48" t="s">
        <v>63</v>
      </c>
      <c r="K5" s="63"/>
    </row>
    <row r="6" spans="1:11" ht="18.75" customHeight="1">
      <c r="A6" s="63"/>
      <c r="B6" s="47" t="s">
        <v>42</v>
      </c>
      <c r="C6" s="47" t="s">
        <v>41</v>
      </c>
      <c r="D6" s="47" t="s">
        <v>40</v>
      </c>
      <c r="E6" s="47" t="s">
        <v>39</v>
      </c>
      <c r="F6" s="47" t="s">
        <v>38</v>
      </c>
      <c r="G6" s="47" t="s">
        <v>37</v>
      </c>
      <c r="H6" s="47" t="s">
        <v>36</v>
      </c>
      <c r="I6" s="47" t="s">
        <v>35</v>
      </c>
      <c r="J6" s="47" t="s">
        <v>34</v>
      </c>
      <c r="K6" s="63"/>
    </row>
    <row r="7" spans="1:14" ht="16.5" customHeight="1">
      <c r="A7" s="13" t="s">
        <v>33</v>
      </c>
      <c r="B7" s="46">
        <f>+B8+B11</f>
        <v>84586</v>
      </c>
      <c r="C7" s="46">
        <f aca="true" t="shared" si="0" ref="C7:J7">+C8+C11</f>
        <v>64311</v>
      </c>
      <c r="D7" s="46">
        <f t="shared" si="0"/>
        <v>101676</v>
      </c>
      <c r="E7" s="46">
        <f t="shared" si="0"/>
        <v>47448</v>
      </c>
      <c r="F7" s="46">
        <f t="shared" si="0"/>
        <v>79657</v>
      </c>
      <c r="G7" s="46">
        <f t="shared" si="0"/>
        <v>72991</v>
      </c>
      <c r="H7" s="46">
        <f t="shared" si="0"/>
        <v>86603</v>
      </c>
      <c r="I7" s="46">
        <f t="shared" si="0"/>
        <v>105681</v>
      </c>
      <c r="J7" s="46">
        <f t="shared" si="0"/>
        <v>24206</v>
      </c>
      <c r="K7" s="38">
        <f aca="true" t="shared" si="1" ref="K7:K13">SUM(B7:J7)</f>
        <v>667159</v>
      </c>
      <c r="L7" s="45"/>
      <c r="M7"/>
      <c r="N7"/>
    </row>
    <row r="8" spans="1:14" ht="16.5" customHeight="1">
      <c r="A8" s="43" t="s">
        <v>75</v>
      </c>
      <c r="B8" s="44">
        <f aca="true" t="shared" si="2" ref="B8:J8">+B9+B10</f>
        <v>0</v>
      </c>
      <c r="C8" s="44">
        <f t="shared" si="2"/>
        <v>0</v>
      </c>
      <c r="D8" s="44">
        <f t="shared" si="2"/>
        <v>0</v>
      </c>
      <c r="E8" s="44">
        <f t="shared" si="2"/>
        <v>0</v>
      </c>
      <c r="F8" s="44">
        <f t="shared" si="2"/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38">
        <f t="shared" si="1"/>
        <v>0</v>
      </c>
      <c r="L8"/>
      <c r="M8"/>
      <c r="N8"/>
    </row>
    <row r="9" spans="1:14" ht="16.5" customHeight="1">
      <c r="A9" s="22" t="s">
        <v>32</v>
      </c>
      <c r="B9" s="44">
        <v>0</v>
      </c>
      <c r="C9" s="44">
        <v>0</v>
      </c>
      <c r="D9" s="44">
        <v>0</v>
      </c>
      <c r="E9" s="44">
        <v>0</v>
      </c>
      <c r="F9" s="44">
        <v>0</v>
      </c>
      <c r="G9" s="44">
        <v>0</v>
      </c>
      <c r="H9" s="44">
        <v>0</v>
      </c>
      <c r="I9" s="44">
        <v>0</v>
      </c>
      <c r="J9" s="44">
        <v>0</v>
      </c>
      <c r="K9" s="38">
        <f t="shared" si="1"/>
        <v>0</v>
      </c>
      <c r="L9"/>
      <c r="M9"/>
      <c r="N9"/>
    </row>
    <row r="10" spans="1:14" ht="16.5" customHeight="1">
      <c r="A10" s="22" t="s">
        <v>31</v>
      </c>
      <c r="B10" s="44">
        <v>0</v>
      </c>
      <c r="C10" s="44">
        <v>0</v>
      </c>
      <c r="D10" s="44">
        <v>0</v>
      </c>
      <c r="E10" s="44">
        <v>0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38">
        <f t="shared" si="1"/>
        <v>0</v>
      </c>
      <c r="L10"/>
      <c r="M10"/>
      <c r="N10"/>
    </row>
    <row r="11" spans="1:14" ht="16.5" customHeight="1">
      <c r="A11" s="43" t="s">
        <v>67</v>
      </c>
      <c r="B11" s="42">
        <v>84586</v>
      </c>
      <c r="C11" s="42">
        <v>64311</v>
      </c>
      <c r="D11" s="42">
        <v>101676</v>
      </c>
      <c r="E11" s="42">
        <v>47448</v>
      </c>
      <c r="F11" s="42">
        <v>79657</v>
      </c>
      <c r="G11" s="42">
        <v>72991</v>
      </c>
      <c r="H11" s="42">
        <v>86603</v>
      </c>
      <c r="I11" s="42">
        <v>105681</v>
      </c>
      <c r="J11" s="42">
        <v>24206</v>
      </c>
      <c r="K11" s="38">
        <f t="shared" si="1"/>
        <v>667159</v>
      </c>
      <c r="L11" s="59"/>
      <c r="M11" s="59"/>
      <c r="N11" s="59"/>
    </row>
    <row r="12" spans="1:14" ht="16.5" customHeight="1">
      <c r="A12" s="22" t="s">
        <v>79</v>
      </c>
      <c r="B12" s="42">
        <v>5787</v>
      </c>
      <c r="C12" s="42">
        <v>4392</v>
      </c>
      <c r="D12" s="42">
        <v>7185</v>
      </c>
      <c r="E12" s="42">
        <v>4232</v>
      </c>
      <c r="F12" s="42">
        <v>5120</v>
      </c>
      <c r="G12" s="42">
        <v>3824</v>
      </c>
      <c r="H12" s="42">
        <v>4150</v>
      </c>
      <c r="I12" s="42">
        <v>5219</v>
      </c>
      <c r="J12" s="42">
        <v>967</v>
      </c>
      <c r="K12" s="38">
        <f t="shared" si="1"/>
        <v>40876</v>
      </c>
      <c r="L12" s="59"/>
      <c r="M12" s="59"/>
      <c r="N12" s="59"/>
    </row>
    <row r="13" spans="1:14" ht="16.5" customHeight="1">
      <c r="A13" s="22" t="s">
        <v>68</v>
      </c>
      <c r="B13" s="42">
        <f>+B11-B12</f>
        <v>78799</v>
      </c>
      <c r="C13" s="42">
        <f>+C11-C12</f>
        <v>59919</v>
      </c>
      <c r="D13" s="42">
        <f>+D11-D12</f>
        <v>94491</v>
      </c>
      <c r="E13" s="42">
        <f aca="true" t="shared" si="3" ref="E13:J13">+E11-E12</f>
        <v>43216</v>
      </c>
      <c r="F13" s="42">
        <f t="shared" si="3"/>
        <v>74537</v>
      </c>
      <c r="G13" s="42">
        <f t="shared" si="3"/>
        <v>69167</v>
      </c>
      <c r="H13" s="42">
        <f t="shared" si="3"/>
        <v>82453</v>
      </c>
      <c r="I13" s="42">
        <f t="shared" si="3"/>
        <v>100462</v>
      </c>
      <c r="J13" s="42">
        <f t="shared" si="3"/>
        <v>23239</v>
      </c>
      <c r="K13" s="38">
        <f t="shared" si="1"/>
        <v>626283</v>
      </c>
      <c r="L13" s="60"/>
      <c r="M13" s="59"/>
      <c r="N13" s="59"/>
    </row>
    <row r="14" spans="1:14" ht="12" customHeight="1">
      <c r="A14" s="22"/>
      <c r="B14" s="42"/>
      <c r="C14" s="42"/>
      <c r="D14" s="42"/>
      <c r="E14" s="42"/>
      <c r="F14" s="42"/>
      <c r="G14" s="42"/>
      <c r="H14" s="42"/>
      <c r="I14" s="42"/>
      <c r="J14" s="42"/>
      <c r="K14" s="38"/>
      <c r="L14"/>
      <c r="M14"/>
      <c r="N14"/>
    </row>
    <row r="15" spans="1:14" ht="15.75" customHeight="1">
      <c r="A15" s="16" t="s">
        <v>30</v>
      </c>
      <c r="B15" s="41">
        <v>4.5149</v>
      </c>
      <c r="C15" s="41">
        <v>4.96</v>
      </c>
      <c r="D15" s="41">
        <v>5.4985</v>
      </c>
      <c r="E15" s="41">
        <v>4.7806</v>
      </c>
      <c r="F15" s="41">
        <v>5.0591</v>
      </c>
      <c r="G15" s="41">
        <v>5.1103</v>
      </c>
      <c r="H15" s="41">
        <v>4.069</v>
      </c>
      <c r="I15" s="41">
        <v>4.1102</v>
      </c>
      <c r="J15" s="41">
        <v>4.6508</v>
      </c>
      <c r="K15" s="31"/>
      <c r="L15"/>
      <c r="M15"/>
      <c r="N15"/>
    </row>
    <row r="16" spans="1:12" ht="15" customHeight="1">
      <c r="A16" s="16" t="s">
        <v>69</v>
      </c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  <c r="H16" s="41">
        <v>0</v>
      </c>
      <c r="I16" s="41">
        <v>0</v>
      </c>
      <c r="J16" s="41">
        <v>0</v>
      </c>
      <c r="K16" s="31"/>
      <c r="L16" s="59"/>
    </row>
    <row r="17" spans="1:11" ht="12" customHeight="1">
      <c r="A17" s="17"/>
      <c r="B17" s="17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31"/>
    </row>
    <row r="18" spans="1:11" ht="16.5" customHeight="1">
      <c r="A18" s="16" t="s">
        <v>29</v>
      </c>
      <c r="B18" s="39">
        <v>1.533568665714033</v>
      </c>
      <c r="C18" s="39">
        <v>1.717091973243888</v>
      </c>
      <c r="D18" s="39">
        <v>1.399629846599488</v>
      </c>
      <c r="E18" s="39">
        <v>1.806261932436226</v>
      </c>
      <c r="F18" s="39">
        <v>1.332999980460954</v>
      </c>
      <c r="G18" s="39">
        <v>1.526131328453374</v>
      </c>
      <c r="H18" s="39">
        <v>1.508362667555498</v>
      </c>
      <c r="I18" s="39">
        <v>1.467141648728345</v>
      </c>
      <c r="J18" s="39">
        <v>1.619798056209857</v>
      </c>
      <c r="K18" s="31"/>
    </row>
    <row r="19" spans="1:11" ht="12" customHeight="1">
      <c r="A19" s="16"/>
      <c r="B19" s="31">
        <v>0</v>
      </c>
      <c r="C19" s="31">
        <v>0</v>
      </c>
      <c r="D19" s="31">
        <v>0</v>
      </c>
      <c r="E19" s="38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15"/>
    </row>
    <row r="20" spans="1:14" ht="16.5" customHeight="1">
      <c r="A20" s="37" t="s">
        <v>78</v>
      </c>
      <c r="B20" s="36">
        <f>SUM(B21:B30)</f>
        <v>613023.7200000001</v>
      </c>
      <c r="C20" s="36">
        <f aca="true" t="shared" si="4" ref="C20:J20">SUM(C21:C30)</f>
        <v>578212.59</v>
      </c>
      <c r="D20" s="36">
        <f t="shared" si="4"/>
        <v>814845.42</v>
      </c>
      <c r="E20" s="36">
        <f t="shared" si="4"/>
        <v>432679.14</v>
      </c>
      <c r="F20" s="36">
        <f t="shared" si="4"/>
        <v>559559.7000000002</v>
      </c>
      <c r="G20" s="36">
        <f t="shared" si="4"/>
        <v>592378.0000000001</v>
      </c>
      <c r="H20" s="36">
        <f t="shared" si="4"/>
        <v>561714.63</v>
      </c>
      <c r="I20" s="36">
        <f t="shared" si="4"/>
        <v>730541.21</v>
      </c>
      <c r="J20" s="36">
        <f t="shared" si="4"/>
        <v>193181.49000000002</v>
      </c>
      <c r="K20" s="36">
        <f aca="true" t="shared" si="5" ref="K20:K29">SUM(B20:J20)</f>
        <v>5076135.9</v>
      </c>
      <c r="L20" s="67"/>
      <c r="M20"/>
      <c r="N20"/>
    </row>
    <row r="21" spans="1:14" ht="16.5" customHeight="1">
      <c r="A21" s="35" t="s">
        <v>28</v>
      </c>
      <c r="B21" s="58">
        <f>ROUND((B15+B16)*B7,2)</f>
        <v>381897.33</v>
      </c>
      <c r="C21" s="58">
        <f>ROUND((C15+C16)*C7,2)</f>
        <v>318982.56</v>
      </c>
      <c r="D21" s="58">
        <f aca="true" t="shared" si="6" ref="D21:J21">ROUND((D15+D16)*D7,2)</f>
        <v>559065.49</v>
      </c>
      <c r="E21" s="58">
        <f t="shared" si="6"/>
        <v>226829.91</v>
      </c>
      <c r="F21" s="58">
        <f t="shared" si="6"/>
        <v>402992.73</v>
      </c>
      <c r="G21" s="58">
        <f t="shared" si="6"/>
        <v>373005.91</v>
      </c>
      <c r="H21" s="58">
        <f t="shared" si="6"/>
        <v>352387.61</v>
      </c>
      <c r="I21" s="58">
        <f t="shared" si="6"/>
        <v>434370.05</v>
      </c>
      <c r="J21" s="58">
        <f t="shared" si="6"/>
        <v>112577.26</v>
      </c>
      <c r="K21" s="30">
        <f t="shared" si="5"/>
        <v>3162108.849999999</v>
      </c>
      <c r="L21" s="67"/>
      <c r="M21"/>
      <c r="N21"/>
    </row>
    <row r="22" spans="1:14" ht="16.5" customHeight="1">
      <c r="A22" s="18" t="s">
        <v>27</v>
      </c>
      <c r="B22" s="30">
        <f aca="true" t="shared" si="7" ref="B22:J22">IF(B18&lt;&gt;0,ROUND((B18-1)*B21,2),0)</f>
        <v>203768.45</v>
      </c>
      <c r="C22" s="30">
        <f t="shared" si="7"/>
        <v>228739.83</v>
      </c>
      <c r="D22" s="30">
        <f t="shared" si="7"/>
        <v>223419.26</v>
      </c>
      <c r="E22" s="30">
        <f t="shared" si="7"/>
        <v>182884.32</v>
      </c>
      <c r="F22" s="30">
        <f t="shared" si="7"/>
        <v>134196.57</v>
      </c>
      <c r="G22" s="30">
        <f t="shared" si="7"/>
        <v>196250.09</v>
      </c>
      <c r="H22" s="30">
        <f t="shared" si="7"/>
        <v>179140.71</v>
      </c>
      <c r="I22" s="30">
        <f t="shared" si="7"/>
        <v>202912.34</v>
      </c>
      <c r="J22" s="30">
        <f t="shared" si="7"/>
        <v>69775.17</v>
      </c>
      <c r="K22" s="30">
        <f t="shared" si="5"/>
        <v>1621086.7400000002</v>
      </c>
      <c r="L22"/>
      <c r="M22"/>
      <c r="N22"/>
    </row>
    <row r="23" spans="1:14" ht="16.5" customHeight="1">
      <c r="A23" s="18" t="s">
        <v>26</v>
      </c>
      <c r="B23" s="30">
        <v>23170.58</v>
      </c>
      <c r="C23" s="30">
        <v>24715.4</v>
      </c>
      <c r="D23" s="30">
        <v>24138.49</v>
      </c>
      <c r="E23" s="30">
        <v>16042.32</v>
      </c>
      <c r="F23" s="30">
        <v>18695.52</v>
      </c>
      <c r="G23" s="30">
        <v>19298.24</v>
      </c>
      <c r="H23" s="30">
        <v>24644.72</v>
      </c>
      <c r="I23" s="30">
        <v>30660.44</v>
      </c>
      <c r="J23" s="30">
        <v>8245.22</v>
      </c>
      <c r="K23" s="30">
        <f t="shared" si="5"/>
        <v>189610.93000000002</v>
      </c>
      <c r="L23"/>
      <c r="M23"/>
      <c r="N23"/>
    </row>
    <row r="24" spans="1:14" ht="16.5" customHeight="1">
      <c r="A24" s="18" t="s">
        <v>25</v>
      </c>
      <c r="B24" s="30">
        <v>1770.06</v>
      </c>
      <c r="C24" s="34">
        <v>3540.12</v>
      </c>
      <c r="D24" s="34">
        <v>5310.18</v>
      </c>
      <c r="E24" s="30">
        <v>5310.18</v>
      </c>
      <c r="F24" s="30">
        <v>1770.06</v>
      </c>
      <c r="G24" s="34">
        <v>1770.06</v>
      </c>
      <c r="H24" s="34">
        <v>3540.12</v>
      </c>
      <c r="I24" s="34">
        <v>3540.12</v>
      </c>
      <c r="J24" s="34">
        <v>1770.06</v>
      </c>
      <c r="K24" s="30">
        <f t="shared" si="5"/>
        <v>28320.960000000003</v>
      </c>
      <c r="L24"/>
      <c r="M24"/>
      <c r="N24"/>
    </row>
    <row r="25" spans="1:14" ht="16.5" customHeight="1">
      <c r="A25" s="18" t="s">
        <v>24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18" t="s">
        <v>70</v>
      </c>
      <c r="B26" s="30">
        <v>1165.43</v>
      </c>
      <c r="C26" s="30">
        <v>1100.08</v>
      </c>
      <c r="D26" s="30">
        <v>1549.37</v>
      </c>
      <c r="E26" s="30">
        <v>822.34</v>
      </c>
      <c r="F26" s="30">
        <v>1064.68</v>
      </c>
      <c r="G26" s="30">
        <v>1127.31</v>
      </c>
      <c r="H26" s="30">
        <v>1067.41</v>
      </c>
      <c r="I26" s="30">
        <v>1388.72</v>
      </c>
      <c r="J26" s="30">
        <v>367.6</v>
      </c>
      <c r="K26" s="30">
        <f t="shared" si="5"/>
        <v>9652.94</v>
      </c>
      <c r="L26" s="59"/>
      <c r="M26" s="59"/>
      <c r="N26" s="59"/>
    </row>
    <row r="27" spans="1:14" ht="16.5" customHeight="1">
      <c r="A27" s="18" t="s">
        <v>76</v>
      </c>
      <c r="B27" s="30">
        <v>355.42</v>
      </c>
      <c r="C27" s="30">
        <v>303.28</v>
      </c>
      <c r="D27" s="30">
        <v>358.59</v>
      </c>
      <c r="E27" s="30">
        <v>208.54</v>
      </c>
      <c r="F27" s="30">
        <v>236.52</v>
      </c>
      <c r="G27" s="30">
        <v>240.97</v>
      </c>
      <c r="H27" s="30">
        <v>238.43</v>
      </c>
      <c r="I27" s="30">
        <v>307.73</v>
      </c>
      <c r="J27" s="30">
        <v>118.26</v>
      </c>
      <c r="K27" s="30">
        <f t="shared" si="5"/>
        <v>2367.7400000000002</v>
      </c>
      <c r="L27" s="59"/>
      <c r="M27" s="59"/>
      <c r="N27" s="59"/>
    </row>
    <row r="28" spans="1:14" ht="16.5" customHeight="1">
      <c r="A28" s="18" t="s">
        <v>77</v>
      </c>
      <c r="B28" s="30">
        <v>896.45</v>
      </c>
      <c r="C28" s="30">
        <v>831.32</v>
      </c>
      <c r="D28" s="30">
        <v>1004.04</v>
      </c>
      <c r="E28" s="30">
        <v>581.53</v>
      </c>
      <c r="F28" s="30">
        <v>603.62</v>
      </c>
      <c r="G28" s="30">
        <v>685.42</v>
      </c>
      <c r="H28" s="30">
        <v>695.63</v>
      </c>
      <c r="I28" s="30">
        <v>986.62</v>
      </c>
      <c r="J28" s="30">
        <v>327.92</v>
      </c>
      <c r="K28" s="30">
        <f t="shared" si="5"/>
        <v>6612.55</v>
      </c>
      <c r="L28" s="59"/>
      <c r="M28" s="59"/>
      <c r="N28" s="59"/>
    </row>
    <row r="29" spans="1:14" ht="16.5" customHeight="1">
      <c r="A29" s="18" t="s">
        <v>81</v>
      </c>
      <c r="B29" s="30">
        <v>0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0">
        <v>56375.19</v>
      </c>
      <c r="J29" s="30">
        <v>0</v>
      </c>
      <c r="K29" s="30">
        <f t="shared" si="5"/>
        <v>56375.19</v>
      </c>
      <c r="L29" s="59"/>
      <c r="M29" s="59"/>
      <c r="N29" s="59"/>
    </row>
    <row r="30" spans="1:11" ht="12" customHeight="1">
      <c r="A30" s="33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</row>
    <row r="31" spans="1:11" ht="12" customHeight="1">
      <c r="A31" s="18"/>
      <c r="B31" s="31">
        <v>0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/>
    </row>
    <row r="32" spans="1:14" ht="16.5" customHeight="1">
      <c r="A32" s="16" t="s">
        <v>23</v>
      </c>
      <c r="B32" s="30">
        <f aca="true" t="shared" si="8" ref="B32:J32">+B33+B38+B50</f>
        <v>0</v>
      </c>
      <c r="C32" s="30">
        <f t="shared" si="8"/>
        <v>0</v>
      </c>
      <c r="D32" s="30">
        <f t="shared" si="8"/>
        <v>-509394.22</v>
      </c>
      <c r="E32" s="30">
        <f t="shared" si="8"/>
        <v>0</v>
      </c>
      <c r="F32" s="30">
        <f t="shared" si="8"/>
        <v>0</v>
      </c>
      <c r="G32" s="30">
        <f t="shared" si="8"/>
        <v>0</v>
      </c>
      <c r="H32" s="30">
        <f t="shared" si="8"/>
        <v>-378000</v>
      </c>
      <c r="I32" s="30">
        <f t="shared" si="8"/>
        <v>0</v>
      </c>
      <c r="J32" s="30">
        <f t="shared" si="8"/>
        <v>-114772.43</v>
      </c>
      <c r="K32" s="30">
        <f aca="true" t="shared" si="9" ref="K32:K40">SUM(B32:J32)</f>
        <v>-1002166.6499999999</v>
      </c>
      <c r="L32"/>
      <c r="M32"/>
      <c r="N32"/>
    </row>
    <row r="33" spans="1:14" ht="16.5" customHeight="1">
      <c r="A33" s="18" t="s">
        <v>22</v>
      </c>
      <c r="B33" s="30">
        <f aca="true" t="shared" si="10" ref="B33:J33">B34+B35+B36+B37</f>
        <v>0</v>
      </c>
      <c r="C33" s="30">
        <f t="shared" si="10"/>
        <v>0</v>
      </c>
      <c r="D33" s="30">
        <f t="shared" si="10"/>
        <v>0</v>
      </c>
      <c r="E33" s="30">
        <f t="shared" si="10"/>
        <v>0</v>
      </c>
      <c r="F33" s="30">
        <f t="shared" si="10"/>
        <v>0</v>
      </c>
      <c r="G33" s="30">
        <f t="shared" si="10"/>
        <v>0</v>
      </c>
      <c r="H33" s="30">
        <f t="shared" si="10"/>
        <v>0</v>
      </c>
      <c r="I33" s="30">
        <f t="shared" si="10"/>
        <v>0</v>
      </c>
      <c r="J33" s="30">
        <f t="shared" si="10"/>
        <v>0</v>
      </c>
      <c r="K33" s="30">
        <f t="shared" si="9"/>
        <v>0</v>
      </c>
      <c r="L33"/>
      <c r="M33"/>
      <c r="N33"/>
    </row>
    <row r="34" spans="1:14" s="23" customFormat="1" ht="16.5" customHeight="1">
      <c r="A34" s="29" t="s">
        <v>55</v>
      </c>
      <c r="B34" s="30">
        <f aca="true" t="shared" si="11" ref="B34:J34">-ROUND((B9)*$E$3,2)</f>
        <v>0</v>
      </c>
      <c r="C34" s="30">
        <f t="shared" si="11"/>
        <v>0</v>
      </c>
      <c r="D34" s="30">
        <f t="shared" si="11"/>
        <v>0</v>
      </c>
      <c r="E34" s="30">
        <f t="shared" si="11"/>
        <v>0</v>
      </c>
      <c r="F34" s="30">
        <f t="shared" si="11"/>
        <v>0</v>
      </c>
      <c r="G34" s="30">
        <f t="shared" si="11"/>
        <v>0</v>
      </c>
      <c r="H34" s="30">
        <f t="shared" si="11"/>
        <v>0</v>
      </c>
      <c r="I34" s="30">
        <f t="shared" si="11"/>
        <v>0</v>
      </c>
      <c r="J34" s="30">
        <f t="shared" si="11"/>
        <v>0</v>
      </c>
      <c r="K34" s="30">
        <f t="shared" si="9"/>
        <v>0</v>
      </c>
      <c r="L34" s="28"/>
      <c r="M34"/>
      <c r="N34"/>
    </row>
    <row r="35" spans="1:14" ht="16.5" customHeight="1">
      <c r="A35" s="25" t="s">
        <v>21</v>
      </c>
      <c r="B35" s="26">
        <v>0</v>
      </c>
      <c r="C35" s="26">
        <v>0</v>
      </c>
      <c r="D35" s="26">
        <v>0</v>
      </c>
      <c r="E35" s="26"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30">
        <f t="shared" si="9"/>
        <v>0</v>
      </c>
      <c r="L35"/>
      <c r="M35"/>
      <c r="N35"/>
    </row>
    <row r="36" spans="1:14" ht="16.5" customHeight="1">
      <c r="A36" s="25" t="s">
        <v>20</v>
      </c>
      <c r="B36" s="30">
        <v>0</v>
      </c>
      <c r="C36" s="30">
        <v>0</v>
      </c>
      <c r="D36" s="30">
        <v>0</v>
      </c>
      <c r="E36" s="30">
        <v>0</v>
      </c>
      <c r="F36" s="26">
        <v>0</v>
      </c>
      <c r="G36" s="30">
        <v>0</v>
      </c>
      <c r="H36" s="30">
        <v>0</v>
      </c>
      <c r="I36" s="30">
        <v>0</v>
      </c>
      <c r="J36" s="30">
        <v>0</v>
      </c>
      <c r="K36" s="30">
        <f t="shared" si="9"/>
        <v>0</v>
      </c>
      <c r="L36"/>
      <c r="M36"/>
      <c r="N36"/>
    </row>
    <row r="37" spans="1:14" ht="16.5" customHeight="1">
      <c r="A37" s="25" t="s">
        <v>19</v>
      </c>
      <c r="B37" s="30">
        <v>0</v>
      </c>
      <c r="C37" s="30">
        <v>0</v>
      </c>
      <c r="D37" s="30">
        <v>0</v>
      </c>
      <c r="E37" s="30">
        <v>0</v>
      </c>
      <c r="F37" s="26">
        <v>0</v>
      </c>
      <c r="G37" s="30">
        <v>0</v>
      </c>
      <c r="H37" s="30">
        <v>0</v>
      </c>
      <c r="I37" s="30">
        <v>0</v>
      </c>
      <c r="J37" s="30">
        <v>0</v>
      </c>
      <c r="K37" s="30">
        <f t="shared" si="9"/>
        <v>0</v>
      </c>
      <c r="L37"/>
      <c r="M37"/>
      <c r="N37"/>
    </row>
    <row r="38" spans="1:14" s="23" customFormat="1" ht="16.5" customHeight="1">
      <c r="A38" s="18" t="s">
        <v>18</v>
      </c>
      <c r="B38" s="27">
        <f aca="true" t="shared" si="12" ref="B38:J38">SUM(B39:B48)</f>
        <v>0</v>
      </c>
      <c r="C38" s="27">
        <f t="shared" si="12"/>
        <v>0</v>
      </c>
      <c r="D38" s="27">
        <f t="shared" si="12"/>
        <v>-509394.22</v>
      </c>
      <c r="E38" s="27">
        <f t="shared" si="12"/>
        <v>0</v>
      </c>
      <c r="F38" s="27">
        <f t="shared" si="12"/>
        <v>0</v>
      </c>
      <c r="G38" s="27">
        <f t="shared" si="12"/>
        <v>0</v>
      </c>
      <c r="H38" s="27">
        <f t="shared" si="12"/>
        <v>-378000</v>
      </c>
      <c r="I38" s="27">
        <f t="shared" si="12"/>
        <v>0</v>
      </c>
      <c r="J38" s="27">
        <f t="shared" si="12"/>
        <v>-114772.43</v>
      </c>
      <c r="K38" s="30">
        <f t="shared" si="9"/>
        <v>-1002166.6499999999</v>
      </c>
      <c r="L38"/>
      <c r="M38"/>
      <c r="N38"/>
    </row>
    <row r="39" spans="1:14" ht="16.5" customHeight="1">
      <c r="A39" s="25" t="s">
        <v>17</v>
      </c>
      <c r="B39" s="17">
        <v>0</v>
      </c>
      <c r="C39" s="17">
        <v>0</v>
      </c>
      <c r="D39" s="27">
        <v>-23394.22</v>
      </c>
      <c r="E39" s="26">
        <v>0</v>
      </c>
      <c r="F39" s="26">
        <v>0</v>
      </c>
      <c r="G39" s="17">
        <v>0</v>
      </c>
      <c r="H39" s="26">
        <v>0</v>
      </c>
      <c r="I39" s="17">
        <v>0</v>
      </c>
      <c r="J39" s="27">
        <v>-6772.43</v>
      </c>
      <c r="K39" s="30">
        <f t="shared" si="9"/>
        <v>-30166.65</v>
      </c>
      <c r="L39"/>
      <c r="M39"/>
      <c r="N39"/>
    </row>
    <row r="40" spans="1:14" ht="16.5" customHeight="1">
      <c r="A40" s="25" t="s">
        <v>16</v>
      </c>
      <c r="B40" s="27">
        <v>0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30">
        <f t="shared" si="9"/>
        <v>0</v>
      </c>
      <c r="L40"/>
      <c r="M40"/>
      <c r="N40"/>
    </row>
    <row r="41" spans="1:14" ht="16.5" customHeight="1">
      <c r="A41" s="25" t="s">
        <v>15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14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13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4" ht="16.5" customHeight="1">
      <c r="A44" s="25" t="s">
        <v>12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/>
      <c r="M44"/>
      <c r="N44"/>
    </row>
    <row r="45" spans="1:12" s="23" customFormat="1" ht="16.5" customHeight="1">
      <c r="A45" s="25" t="s">
        <v>11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24"/>
    </row>
    <row r="46" spans="1:14" s="23" customFormat="1" ht="16.5" customHeight="1">
      <c r="A46" s="25" t="s">
        <v>65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30">
        <f aca="true" t="shared" si="13" ref="K46:K53">SUM(B46:J46)</f>
        <v>0</v>
      </c>
      <c r="L46" s="24"/>
      <c r="M46"/>
      <c r="N46"/>
    </row>
    <row r="47" spans="1:14" s="23" customFormat="1" ht="16.5" customHeight="1">
      <c r="A47" s="25" t="s">
        <v>66</v>
      </c>
      <c r="B47" s="17">
        <v>0</v>
      </c>
      <c r="C47" s="17">
        <v>0</v>
      </c>
      <c r="D47" s="17">
        <v>-486000</v>
      </c>
      <c r="E47" s="17">
        <v>0</v>
      </c>
      <c r="F47" s="17">
        <v>0</v>
      </c>
      <c r="G47" s="17">
        <v>0</v>
      </c>
      <c r="H47" s="17">
        <v>-378000</v>
      </c>
      <c r="I47" s="17">
        <v>0</v>
      </c>
      <c r="J47" s="17">
        <v>-108000</v>
      </c>
      <c r="K47" s="30">
        <f t="shared" si="13"/>
        <v>-972000</v>
      </c>
      <c r="L47" s="24"/>
      <c r="M47"/>
      <c r="N47"/>
    </row>
    <row r="48" spans="1:14" s="23" customFormat="1" ht="16.5" customHeight="1">
      <c r="A48" s="25" t="s">
        <v>10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30">
        <f t="shared" si="13"/>
        <v>0</v>
      </c>
      <c r="L48" s="24"/>
      <c r="M48"/>
      <c r="N48"/>
    </row>
    <row r="49" spans="1:12" ht="12" customHeight="1">
      <c r="A49" s="2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21"/>
    </row>
    <row r="50" spans="1:14" ht="16.5" customHeight="1">
      <c r="A50" s="18" t="s">
        <v>9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30">
        <f t="shared" si="13"/>
        <v>0</v>
      </c>
      <c r="L50"/>
      <c r="M50"/>
      <c r="N50"/>
    </row>
    <row r="51" spans="1:14" ht="16.5" customHeight="1">
      <c r="A51" s="18" t="s">
        <v>71</v>
      </c>
      <c r="B51" s="17">
        <f>+B52+B53</f>
        <v>0</v>
      </c>
      <c r="C51" s="17">
        <f aca="true" t="shared" si="14" ref="C51:J51">+C52+C53</f>
        <v>0</v>
      </c>
      <c r="D51" s="17">
        <f t="shared" si="14"/>
        <v>0</v>
      </c>
      <c r="E51" s="17">
        <f t="shared" si="14"/>
        <v>0</v>
      </c>
      <c r="F51" s="17">
        <f t="shared" si="14"/>
        <v>0</v>
      </c>
      <c r="G51" s="17">
        <f t="shared" si="14"/>
        <v>0</v>
      </c>
      <c r="H51" s="17">
        <f t="shared" si="14"/>
        <v>0</v>
      </c>
      <c r="I51" s="17">
        <f t="shared" si="14"/>
        <v>0</v>
      </c>
      <c r="J51" s="17">
        <f t="shared" si="14"/>
        <v>0</v>
      </c>
      <c r="K51" s="30">
        <f t="shared" si="13"/>
        <v>0</v>
      </c>
      <c r="L51" s="55"/>
      <c r="M51" s="59"/>
      <c r="N51" s="59"/>
    </row>
    <row r="52" spans="1:14" ht="16.5" customHeight="1">
      <c r="A52" s="25" t="s">
        <v>72</v>
      </c>
      <c r="B52" s="30">
        <v>0</v>
      </c>
      <c r="C52" s="30">
        <v>0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f t="shared" si="13"/>
        <v>0</v>
      </c>
      <c r="L52" s="59"/>
      <c r="M52" s="59"/>
      <c r="N52" s="59"/>
    </row>
    <row r="53" spans="1:14" ht="16.5" customHeight="1">
      <c r="A53" s="25" t="s">
        <v>73</v>
      </c>
      <c r="B53" s="30">
        <v>0</v>
      </c>
      <c r="C53" s="30">
        <v>0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f t="shared" si="13"/>
        <v>0</v>
      </c>
      <c r="L53" s="55"/>
      <c r="M53" s="59"/>
      <c r="N53" s="59"/>
    </row>
    <row r="54" spans="1:12" ht="12" customHeight="1">
      <c r="A54" s="18"/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20"/>
      <c r="L54" s="9"/>
    </row>
    <row r="55" spans="1:12" ht="16.5" customHeight="1">
      <c r="A55" s="16" t="s">
        <v>8</v>
      </c>
      <c r="B55" s="27">
        <f aca="true" t="shared" si="15" ref="B55:J55">IF(B20+B32+B56&lt;0,0,B20+B32+B56)</f>
        <v>613023.7200000001</v>
      </c>
      <c r="C55" s="27">
        <f t="shared" si="15"/>
        <v>578212.59</v>
      </c>
      <c r="D55" s="27">
        <f t="shared" si="15"/>
        <v>305451.20000000007</v>
      </c>
      <c r="E55" s="27">
        <f t="shared" si="15"/>
        <v>432679.14</v>
      </c>
      <c r="F55" s="27">
        <f t="shared" si="15"/>
        <v>559559.7000000002</v>
      </c>
      <c r="G55" s="27">
        <f t="shared" si="15"/>
        <v>592378.0000000001</v>
      </c>
      <c r="H55" s="27">
        <f t="shared" si="15"/>
        <v>183714.63</v>
      </c>
      <c r="I55" s="27">
        <f t="shared" si="15"/>
        <v>730541.21</v>
      </c>
      <c r="J55" s="27">
        <f t="shared" si="15"/>
        <v>78409.06000000003</v>
      </c>
      <c r="K55" s="20">
        <f>SUM(B55:J55)</f>
        <v>4073969.2500000005</v>
      </c>
      <c r="L55" s="54"/>
    </row>
    <row r="56" spans="1:13" ht="16.5" customHeight="1">
      <c r="A56" s="18" t="s">
        <v>7</v>
      </c>
      <c r="B56" s="17">
        <v>0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f>SUM(B56:J56)</f>
        <v>0</v>
      </c>
      <c r="L56"/>
      <c r="M56" s="19"/>
    </row>
    <row r="57" spans="1:14" ht="16.5" customHeight="1">
      <c r="A57" s="18" t="s">
        <v>6</v>
      </c>
      <c r="B57" s="27">
        <f aca="true" t="shared" si="16" ref="B57:J57">IF(B20+B32+B56&gt;0,0,B20+B32+B56)</f>
        <v>0</v>
      </c>
      <c r="C57" s="27">
        <f t="shared" si="16"/>
        <v>0</v>
      </c>
      <c r="D57" s="27">
        <f t="shared" si="16"/>
        <v>0</v>
      </c>
      <c r="E57" s="27">
        <f t="shared" si="16"/>
        <v>0</v>
      </c>
      <c r="F57" s="27">
        <f t="shared" si="16"/>
        <v>0</v>
      </c>
      <c r="G57" s="27">
        <f t="shared" si="16"/>
        <v>0</v>
      </c>
      <c r="H57" s="27">
        <f t="shared" si="16"/>
        <v>0</v>
      </c>
      <c r="I57" s="27">
        <f t="shared" si="16"/>
        <v>0</v>
      </c>
      <c r="J57" s="27">
        <f t="shared" si="16"/>
        <v>0</v>
      </c>
      <c r="K57" s="17">
        <f>SUM(B57:J57)</f>
        <v>0</v>
      </c>
      <c r="L57"/>
      <c r="M57"/>
      <c r="N57"/>
    </row>
    <row r="58" spans="1:11" ht="12" customHeight="1">
      <c r="A58" s="16"/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</row>
    <row r="59" spans="1:12" ht="12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56"/>
    </row>
    <row r="60" spans="1:11" ht="12" customHeight="1">
      <c r="A60" s="13"/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/>
    </row>
    <row r="61" spans="1:12" ht="16.5" customHeight="1">
      <c r="A61" s="11" t="s">
        <v>5</v>
      </c>
      <c r="B61" s="10">
        <f aca="true" t="shared" si="17" ref="B61:J61">SUM(B62:B73)</f>
        <v>613023.72</v>
      </c>
      <c r="C61" s="10">
        <f t="shared" si="17"/>
        <v>578212.593366787</v>
      </c>
      <c r="D61" s="10">
        <f t="shared" si="17"/>
        <v>305451.1959521471</v>
      </c>
      <c r="E61" s="10">
        <f t="shared" si="17"/>
        <v>432679.141562718</v>
      </c>
      <c r="F61" s="10">
        <f t="shared" si="17"/>
        <v>559559.7011913421</v>
      </c>
      <c r="G61" s="10">
        <f t="shared" si="17"/>
        <v>592378.004929351</v>
      </c>
      <c r="H61" s="10">
        <f t="shared" si="17"/>
        <v>183714.62541355006</v>
      </c>
      <c r="I61" s="10">
        <f>SUM(I62:I74)</f>
        <v>730541.21</v>
      </c>
      <c r="J61" s="10">
        <f t="shared" si="17"/>
        <v>78409.05692032204</v>
      </c>
      <c r="K61" s="5">
        <f>SUM(K62:K74)</f>
        <v>4073969.249336218</v>
      </c>
      <c r="L61" s="9"/>
    </row>
    <row r="62" spans="1:12" ht="16.5" customHeight="1">
      <c r="A62" s="7" t="s">
        <v>56</v>
      </c>
      <c r="B62" s="8">
        <v>537070.08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aca="true" t="shared" si="18" ref="K62:K73">SUM(B62:J62)</f>
        <v>537070.08</v>
      </c>
      <c r="L62"/>
    </row>
    <row r="63" spans="1:12" ht="16.5" customHeight="1">
      <c r="A63" s="7" t="s">
        <v>57</v>
      </c>
      <c r="B63" s="8">
        <v>75953.64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5">
        <f t="shared" si="18"/>
        <v>75953.64</v>
      </c>
      <c r="L63"/>
    </row>
    <row r="64" spans="1:12" ht="16.5" customHeight="1">
      <c r="A64" s="7" t="s">
        <v>4</v>
      </c>
      <c r="B64" s="6">
        <v>0</v>
      </c>
      <c r="C64" s="8">
        <v>578212.593366787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5">
        <f t="shared" si="18"/>
        <v>578212.593366787</v>
      </c>
      <c r="L64" s="56"/>
    </row>
    <row r="65" spans="1:11" ht="16.5" customHeight="1">
      <c r="A65" s="7" t="s">
        <v>3</v>
      </c>
      <c r="B65" s="6">
        <v>0</v>
      </c>
      <c r="C65" s="6">
        <v>0</v>
      </c>
      <c r="D65" s="8">
        <v>305451.1959521471</v>
      </c>
      <c r="E65" s="6">
        <v>0</v>
      </c>
      <c r="F65" s="6">
        <v>0</v>
      </c>
      <c r="G65" s="6">
        <v>0</v>
      </c>
      <c r="H65" s="6">
        <v>0</v>
      </c>
      <c r="I65" s="6"/>
      <c r="J65" s="6">
        <v>0</v>
      </c>
      <c r="K65" s="5">
        <f t="shared" si="18"/>
        <v>305451.1959521471</v>
      </c>
    </row>
    <row r="66" spans="1:11" ht="16.5" customHeight="1">
      <c r="A66" s="7" t="s">
        <v>2</v>
      </c>
      <c r="B66" s="6">
        <v>0</v>
      </c>
      <c r="C66" s="6">
        <v>0</v>
      </c>
      <c r="D66" s="6">
        <v>0</v>
      </c>
      <c r="E66" s="8">
        <v>432679.141562718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8"/>
        <v>432679.141562718</v>
      </c>
    </row>
    <row r="67" spans="1:11" ht="16.5" customHeight="1">
      <c r="A67" s="7" t="s">
        <v>1</v>
      </c>
      <c r="B67" s="6">
        <v>0</v>
      </c>
      <c r="C67" s="6">
        <v>0</v>
      </c>
      <c r="D67" s="6">
        <v>0</v>
      </c>
      <c r="E67" s="6">
        <v>0</v>
      </c>
      <c r="F67" s="8">
        <v>559559.7011913421</v>
      </c>
      <c r="G67" s="6">
        <v>0</v>
      </c>
      <c r="H67" s="6">
        <v>0</v>
      </c>
      <c r="I67" s="6">
        <v>0</v>
      </c>
      <c r="J67" s="6">
        <v>0</v>
      </c>
      <c r="K67" s="5">
        <f t="shared" si="18"/>
        <v>559559.7011913421</v>
      </c>
    </row>
    <row r="68" spans="1:11" ht="16.5" customHeight="1">
      <c r="A68" s="7" t="s">
        <v>0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8">
        <v>592378.004929351</v>
      </c>
      <c r="H68" s="6">
        <v>0</v>
      </c>
      <c r="I68" s="6">
        <v>0</v>
      </c>
      <c r="J68" s="6">
        <v>0</v>
      </c>
      <c r="K68" s="5">
        <f t="shared" si="18"/>
        <v>592378.004929351</v>
      </c>
    </row>
    <row r="69" spans="1:11" ht="16.5" customHeight="1">
      <c r="A69" s="7" t="s">
        <v>49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8">
        <v>183714.62541355006</v>
      </c>
      <c r="I69" s="6">
        <v>0</v>
      </c>
      <c r="J69" s="6">
        <v>0</v>
      </c>
      <c r="K69" s="5">
        <f t="shared" si="18"/>
        <v>183714.62541355006</v>
      </c>
    </row>
    <row r="70" spans="1:11" ht="16.5" customHeight="1">
      <c r="A70" s="7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5">
        <f t="shared" si="18"/>
        <v>0</v>
      </c>
    </row>
    <row r="71" spans="1:11" ht="16.5" customHeight="1">
      <c r="A71" s="7" t="s">
        <v>51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8">
        <v>311721.93</v>
      </c>
      <c r="J71" s="6">
        <v>0</v>
      </c>
      <c r="K71" s="5">
        <f t="shared" si="18"/>
        <v>311721.93</v>
      </c>
    </row>
    <row r="72" spans="1:11" ht="16.5" customHeight="1">
      <c r="A72" s="7" t="s">
        <v>52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8">
        <v>418819.28</v>
      </c>
      <c r="J72" s="6">
        <v>0</v>
      </c>
      <c r="K72" s="5">
        <f t="shared" si="18"/>
        <v>418819.28</v>
      </c>
    </row>
    <row r="73" spans="1:11" ht="16.5" customHeight="1">
      <c r="A73" s="7" t="s">
        <v>53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8">
        <v>78409.05692032204</v>
      </c>
      <c r="K73" s="5">
        <f t="shared" si="18"/>
        <v>78409.05692032204</v>
      </c>
    </row>
    <row r="74" spans="1:11" ht="18" customHeight="1">
      <c r="A74" s="4" t="s">
        <v>64</v>
      </c>
      <c r="B74" s="3">
        <v>0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2">
        <f>SUM(B74:J74)</f>
        <v>0</v>
      </c>
    </row>
    <row r="75" spans="1:10" ht="18" customHeight="1">
      <c r="A75" s="57" t="s">
        <v>74</v>
      </c>
      <c r="B75"/>
      <c r="C75"/>
      <c r="D75"/>
      <c r="E75"/>
      <c r="F75"/>
      <c r="G75"/>
      <c r="H75"/>
      <c r="I75"/>
      <c r="J75"/>
    </row>
    <row r="76" ht="18" customHeight="1"/>
    <row r="7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2024-01-06T09:21:10Z</dcterms:modified>
  <cp:category/>
  <cp:version/>
  <cp:contentType/>
  <cp:contentStatus/>
</cp:coreProperties>
</file>