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<sst xmlns="http://schemas.openxmlformats.org/spreadsheetml/2006/main" count="88" uniqueCount="85">
  <si>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</si>
  <si>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</si>
  <si>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</si>
  <si>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</si>
  <si>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</si>
  <si>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</si>
  <si>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</si>
  <si>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</si>
  <si>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</si>
  <si>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</si>
  <si>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</si>
  <si>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</si>
  <si>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</si>
  <si>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</si>
  <si>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</si>
  <si>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</si>
  <si>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</si>
  <si>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</si>
  <si>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</si>
  <si>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</si>
  <si>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</si>
  <si>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</si>
  <si>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</si>
  <si>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</si>
  <si>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</si>
  <si>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</si>
  <si>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</si>
  <si>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</si>
  <si>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</si>
  <si>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</si>
  <si>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</si>
  <si>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</si>
  <si>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</si>
  <si>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</si>
  <si>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</si>
  <si>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</si>
  <si>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</si>
  <si>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</si>
  <si>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</si>
  <si>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</si>
  <si>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</si>
  <si>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</si>
  <si>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</si>
  <si>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</si>
  <si>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</si>
  <si>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</si>
  <si>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</si>
  <si>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</si>
  <si>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</si>
  <si>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</si>
  <si>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</si>
  <si>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</si>
  <si>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</si>
  <si>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</si>
  <si>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</si>
  <si>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</si>
  <si>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</si>
  <si>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</si>
  <si>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</si>
  <si>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</si>
  <si>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</si>
  <si>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</si>
  <si>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</si>
  <si>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</si>
  <si>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</si>
  <si>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</si>
  <si>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</si>
  <si>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</si>
  <si>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</si>
  <si>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</si>
  <si>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</si>
  <si>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</si>
  <si>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</si>
  <si>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</si>
  <si>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</si>
  <si>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</si>
  <si>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</si>
  <si>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</si>
  <si>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</si>
  <si>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</si>
  <si>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</si>
  <si>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</si>
  <si>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</si>
  <si>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</si>
  <si>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26/08/23 - VENCIMENTO 01/09/23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</si>
</sst>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3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638175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237433</v>
      </c>
      <c r="C7" s="9">
        <f t="shared" si="0"/>
        <v>158735</v>
      </c>
      <c r="D7" s="9">
        <f t="shared" si="0"/>
        <v>166677</v>
      </c>
      <c r="E7" s="9">
        <f t="shared" si="0"/>
        <v>44011</v>
      </c>
      <c r="F7" s="9">
        <f t="shared" si="0"/>
        <v>129309</v>
      </c>
      <c r="G7" s="9">
        <f t="shared" si="0"/>
        <v>212706</v>
      </c>
      <c r="H7" s="9">
        <f t="shared" si="0"/>
        <v>28051</v>
      </c>
      <c r="I7" s="9">
        <f t="shared" si="0"/>
        <v>171854</v>
      </c>
      <c r="J7" s="9">
        <f t="shared" si="0"/>
        <v>132412</v>
      </c>
      <c r="K7" s="9">
        <f t="shared" si="0"/>
        <v>206959</v>
      </c>
      <c r="L7" s="9">
        <f t="shared" si="0"/>
        <v>158724</v>
      </c>
      <c r="M7" s="9">
        <f t="shared" si="0"/>
        <v>73533</v>
      </c>
      <c r="N7" s="9">
        <f t="shared" si="0"/>
        <v>47571</v>
      </c>
      <c r="O7" s="9">
        <f t="shared" si="0"/>
        <v>1767975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8474</v>
      </c>
      <c r="C8" s="11">
        <f t="shared" si="1"/>
        <v>7890</v>
      </c>
      <c r="D8" s="11">
        <f t="shared" si="1"/>
        <v>5271</v>
      </c>
      <c r="E8" s="11">
        <f t="shared" si="1"/>
        <v>1461</v>
      </c>
      <c r="F8" s="11">
        <f t="shared" si="1"/>
        <v>4272</v>
      </c>
      <c r="G8" s="11">
        <f t="shared" si="1"/>
        <v>9976</v>
      </c>
      <c r="H8" s="11">
        <f t="shared" si="1"/>
        <v>1288</v>
      </c>
      <c r="I8" s="11">
        <f t="shared" si="1"/>
        <v>10471</v>
      </c>
      <c r="J8" s="11">
        <f t="shared" si="1"/>
        <v>6204</v>
      </c>
      <c r="K8" s="11">
        <f t="shared" si="1"/>
        <v>2892</v>
      </c>
      <c r="L8" s="11">
        <f t="shared" si="1"/>
        <v>2509</v>
      </c>
      <c r="M8" s="11">
        <f t="shared" si="1"/>
        <v>3583</v>
      </c>
      <c r="N8" s="11">
        <f t="shared" si="1"/>
        <v>2463</v>
      </c>
      <c r="O8" s="11">
        <f t="shared" si="1"/>
        <v>66754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8474</v>
      </c>
      <c r="C9" s="11">
        <v>7890</v>
      </c>
      <c r="D9" s="11">
        <v>5271</v>
      </c>
      <c r="E9" s="11">
        <v>1461</v>
      </c>
      <c r="F9" s="11">
        <v>4272</v>
      </c>
      <c r="G9" s="11">
        <v>9976</v>
      </c>
      <c r="H9" s="11">
        <v>1288</v>
      </c>
      <c r="I9" s="11">
        <v>10471</v>
      </c>
      <c r="J9" s="11">
        <v>6204</v>
      </c>
      <c r="K9" s="11">
        <v>2891</v>
      </c>
      <c r="L9" s="11">
        <v>2509</v>
      </c>
      <c r="M9" s="11">
        <v>3583</v>
      </c>
      <c r="N9" s="11">
        <v>2449</v>
      </c>
      <c r="O9" s="11">
        <f>SUM(B9:N9)</f>
        <v>66739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0</v>
      </c>
      <c r="N10" s="13">
        <v>14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228959</v>
      </c>
      <c r="C11" s="13">
        <v>150845</v>
      </c>
      <c r="D11" s="13">
        <v>161406</v>
      </c>
      <c r="E11" s="13">
        <v>42550</v>
      </c>
      <c r="F11" s="13">
        <v>125037</v>
      </c>
      <c r="G11" s="13">
        <v>202730</v>
      </c>
      <c r="H11" s="13">
        <v>26763</v>
      </c>
      <c r="I11" s="13">
        <v>161383</v>
      </c>
      <c r="J11" s="13">
        <v>126208</v>
      </c>
      <c r="K11" s="13">
        <v>204067</v>
      </c>
      <c r="L11" s="13">
        <v>156215</v>
      </c>
      <c r="M11" s="13">
        <v>69950</v>
      </c>
      <c r="N11" s="13">
        <v>45108</v>
      </c>
      <c r="O11" s="11">
        <f>SUM(B11:N11)</f>
        <v>1701221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16302</v>
      </c>
      <c r="C12" s="13">
        <v>13753</v>
      </c>
      <c r="D12" s="13">
        <v>12111</v>
      </c>
      <c r="E12" s="13">
        <v>4294</v>
      </c>
      <c r="F12" s="13">
        <v>11443</v>
      </c>
      <c r="G12" s="13">
        <v>20567</v>
      </c>
      <c r="H12" s="13">
        <v>2983</v>
      </c>
      <c r="I12" s="13">
        <v>15451</v>
      </c>
      <c r="J12" s="13">
        <v>10405</v>
      </c>
      <c r="K12" s="13">
        <v>13204</v>
      </c>
      <c r="L12" s="13">
        <v>9701</v>
      </c>
      <c r="M12" s="13">
        <v>3571</v>
      </c>
      <c r="N12" s="13">
        <v>1913</v>
      </c>
      <c r="O12" s="11">
        <f>SUM(B12:N12)</f>
        <v>135698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212657</v>
      </c>
      <c r="C13" s="15">
        <f t="shared" si="2"/>
        <v>137092</v>
      </c>
      <c r="D13" s="15">
        <f t="shared" si="2"/>
        <v>149295</v>
      </c>
      <c r="E13" s="15">
        <f t="shared" si="2"/>
        <v>38256</v>
      </c>
      <c r="F13" s="15">
        <f t="shared" si="2"/>
        <v>113594</v>
      </c>
      <c r="G13" s="15">
        <f t="shared" si="2"/>
        <v>182163</v>
      </c>
      <c r="H13" s="15">
        <f t="shared" si="2"/>
        <v>23780</v>
      </c>
      <c r="I13" s="15">
        <f t="shared" si="2"/>
        <v>145932</v>
      </c>
      <c r="J13" s="15">
        <f t="shared" si="2"/>
        <v>115803</v>
      </c>
      <c r="K13" s="15">
        <f t="shared" si="2"/>
        <v>190863</v>
      </c>
      <c r="L13" s="15">
        <f t="shared" si="2"/>
        <v>146514</v>
      </c>
      <c r="M13" s="15">
        <f t="shared" si="2"/>
        <v>66379</v>
      </c>
      <c r="N13" s="15">
        <f t="shared" si="2"/>
        <v>43195</v>
      </c>
      <c r="O13" s="11">
        <f>SUM(B13:N13)</f>
        <v>1565523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1.235910601122004</v>
      </c>
      <c r="C18" s="19">
        <v>1.299608672907213</v>
      </c>
      <c r="D18" s="19">
        <v>1.432506776786468</v>
      </c>
      <c r="E18" s="19">
        <v>0.886231427248644</v>
      </c>
      <c r="F18" s="19">
        <v>1.406140397764103</v>
      </c>
      <c r="G18" s="19">
        <v>1.461162927391664</v>
      </c>
      <c r="H18" s="19">
        <v>1.698991670652151</v>
      </c>
      <c r="I18" s="19">
        <v>1.176199182886073</v>
      </c>
      <c r="J18" s="19">
        <v>1.475574986786911</v>
      </c>
      <c r="K18" s="19">
        <v>1.243120110382391</v>
      </c>
      <c r="L18" s="19">
        <v>1.316199871099727</v>
      </c>
      <c r="M18" s="19">
        <v>1.255382559858347</v>
      </c>
      <c r="N18" s="19">
        <v>1.080413245452925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958943.9500000001</v>
      </c>
      <c r="C20" s="24">
        <f t="shared" si="3"/>
        <v>678763.33</v>
      </c>
      <c r="D20" s="24">
        <f t="shared" si="3"/>
        <v>685889.4200000002</v>
      </c>
      <c r="E20" s="24">
        <f t="shared" si="3"/>
        <v>194408.75000000003</v>
      </c>
      <c r="F20" s="24">
        <f t="shared" si="3"/>
        <v>610587.8400000002</v>
      </c>
      <c r="G20" s="24">
        <f t="shared" si="3"/>
        <v>862490.6400000001</v>
      </c>
      <c r="H20" s="24">
        <f t="shared" si="3"/>
        <v>175514.26</v>
      </c>
      <c r="I20" s="24">
        <f t="shared" si="3"/>
        <v>678180.1100000001</v>
      </c>
      <c r="J20" s="24">
        <f t="shared" si="3"/>
        <v>640147.67</v>
      </c>
      <c r="K20" s="24">
        <f t="shared" si="3"/>
        <v>810077.8500000001</v>
      </c>
      <c r="L20" s="24">
        <f t="shared" si="3"/>
        <v>752945.79</v>
      </c>
      <c r="M20" s="24">
        <f t="shared" si="3"/>
        <v>393304.07999999996</v>
      </c>
      <c r="N20" s="24">
        <f t="shared" si="3"/>
        <v>192889.96000000002</v>
      </c>
      <c r="O20" s="24">
        <f>O21+O22+O23+O24+O25+O26+O27+O28+O29</f>
        <v>7634143.65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687843.4</v>
      </c>
      <c r="C21" s="28">
        <f aca="true" t="shared" si="4" ref="C21:N21">ROUND((C15+C16)*C7,2)</f>
        <v>475062.11</v>
      </c>
      <c r="D21" s="28">
        <f t="shared" si="4"/>
        <v>437477.12</v>
      </c>
      <c r="E21" s="28">
        <f t="shared" si="4"/>
        <v>197345.32</v>
      </c>
      <c r="F21" s="28">
        <f t="shared" si="4"/>
        <v>393396.77</v>
      </c>
      <c r="G21" s="28">
        <f t="shared" si="4"/>
        <v>532445.66</v>
      </c>
      <c r="H21" s="28">
        <f t="shared" si="4"/>
        <v>94273.8</v>
      </c>
      <c r="I21" s="28">
        <f t="shared" si="4"/>
        <v>510698.53</v>
      </c>
      <c r="J21" s="28">
        <f t="shared" si="4"/>
        <v>395779.47</v>
      </c>
      <c r="K21" s="28">
        <f t="shared" si="4"/>
        <v>584721.26</v>
      </c>
      <c r="L21" s="28">
        <f t="shared" si="4"/>
        <v>510615.11</v>
      </c>
      <c r="M21" s="28">
        <f t="shared" si="4"/>
        <v>272969.2</v>
      </c>
      <c r="N21" s="28">
        <f t="shared" si="4"/>
        <v>159510.32</v>
      </c>
      <c r="O21" s="28">
        <f aca="true" t="shared" si="5" ref="O21:O29">SUM(B21:N21)</f>
        <v>5252138.07</v>
      </c>
    </row>
    <row r="22" spans="1:23" ht="18.75" customHeight="1">
      <c r="A22" s="26" t="s">
        <v>33</v>
      </c>
      <c r="B22" s="28">
        <f>IF(B18&lt;&gt;0,ROUND((B18-1)*B21,2),0)</f>
        <v>162269.55</v>
      </c>
      <c r="C22" s="28">
        <f aca="true" t="shared" si="6" ref="C22:N22">IF(C18&lt;&gt;0,ROUND((C18-1)*C21,2),0)</f>
        <v>142332.73</v>
      </c>
      <c r="D22" s="28">
        <f t="shared" si="6"/>
        <v>189211.82</v>
      </c>
      <c r="E22" s="28">
        <f t="shared" si="6"/>
        <v>-22451.7</v>
      </c>
      <c r="F22" s="28">
        <f t="shared" si="6"/>
        <v>159774.32</v>
      </c>
      <c r="G22" s="28">
        <f t="shared" si="6"/>
        <v>245544.2</v>
      </c>
      <c r="H22" s="28">
        <f t="shared" si="6"/>
        <v>65896.6</v>
      </c>
      <c r="I22" s="28">
        <f t="shared" si="6"/>
        <v>89984.66</v>
      </c>
      <c r="J22" s="28">
        <f t="shared" si="6"/>
        <v>188222.82</v>
      </c>
      <c r="K22" s="28">
        <f t="shared" si="6"/>
        <v>142157.5</v>
      </c>
      <c r="L22" s="28">
        <f t="shared" si="6"/>
        <v>161456.43</v>
      </c>
      <c r="M22" s="28">
        <f t="shared" si="6"/>
        <v>69711.57</v>
      </c>
      <c r="N22" s="28">
        <f t="shared" si="6"/>
        <v>12826.74</v>
      </c>
      <c r="O22" s="28">
        <f t="shared" si="5"/>
        <v>1606937.24</v>
      </c>
      <c r="W22" s="51"/>
    </row>
    <row r="23" spans="1:15" ht="18.75" customHeight="1">
      <c r="A23" s="26" t="s">
        <v>34</v>
      </c>
      <c r="B23" s="28">
        <v>44037.18</v>
      </c>
      <c r="C23" s="28">
        <v>32388</v>
      </c>
      <c r="D23" s="28">
        <v>24119.93</v>
      </c>
      <c r="E23" s="28">
        <v>8591.64</v>
      </c>
      <c r="F23" s="28">
        <v>27206.06</v>
      </c>
      <c r="G23" s="28">
        <v>39528.25</v>
      </c>
      <c r="H23" s="28">
        <v>4826.11</v>
      </c>
      <c r="I23" s="28">
        <v>31537.81</v>
      </c>
      <c r="J23" s="28">
        <v>26617.17</v>
      </c>
      <c r="K23" s="28">
        <v>39261.69</v>
      </c>
      <c r="L23" s="28">
        <v>37218.18</v>
      </c>
      <c r="M23" s="28">
        <v>19306.87</v>
      </c>
      <c r="N23" s="28">
        <v>9923.75</v>
      </c>
      <c r="O23" s="28">
        <f t="shared" si="5"/>
        <v>344562.63999999996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1211.42</v>
      </c>
      <c r="C26" s="28">
        <v>883.17</v>
      </c>
      <c r="D26" s="28">
        <v>880.56</v>
      </c>
      <c r="E26" s="28">
        <v>250.1</v>
      </c>
      <c r="F26" s="28">
        <v>786.77</v>
      </c>
      <c r="G26" s="28">
        <v>1107.21</v>
      </c>
      <c r="H26" s="28">
        <v>224.05</v>
      </c>
      <c r="I26" s="28">
        <v>857.11</v>
      </c>
      <c r="J26" s="28">
        <v>825.85</v>
      </c>
      <c r="K26" s="28">
        <v>1036.87</v>
      </c>
      <c r="L26" s="28">
        <v>958.72</v>
      </c>
      <c r="M26" s="28">
        <v>492.38</v>
      </c>
      <c r="N26" s="28">
        <v>252.73</v>
      </c>
      <c r="O26" s="28">
        <f t="shared" si="5"/>
        <v>9766.939999999999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954.65</v>
      </c>
      <c r="C27" s="28">
        <v>710.77</v>
      </c>
      <c r="D27" s="28">
        <v>623.4</v>
      </c>
      <c r="E27" s="28">
        <v>190.42</v>
      </c>
      <c r="F27" s="28">
        <v>627.32</v>
      </c>
      <c r="G27" s="28">
        <v>845.1</v>
      </c>
      <c r="H27" s="28">
        <v>156.5</v>
      </c>
      <c r="I27" s="28">
        <v>661.25</v>
      </c>
      <c r="J27" s="28">
        <v>632.54</v>
      </c>
      <c r="K27" s="28">
        <v>812.51</v>
      </c>
      <c r="L27" s="28">
        <v>721.22</v>
      </c>
      <c r="M27" s="28">
        <v>408.22</v>
      </c>
      <c r="N27" s="28">
        <v>213.89</v>
      </c>
      <c r="O27" s="28">
        <f t="shared" si="5"/>
        <v>7557.790000000001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58723.55</v>
      </c>
      <c r="C29" s="28">
        <v>23596.12</v>
      </c>
      <c r="D29" s="28">
        <v>31556.35</v>
      </c>
      <c r="E29" s="28">
        <v>8664.72</v>
      </c>
      <c r="F29" s="28">
        <v>26774.54</v>
      </c>
      <c r="G29" s="28">
        <v>40896.56</v>
      </c>
      <c r="H29" s="28">
        <v>8334.76</v>
      </c>
      <c r="I29" s="28">
        <v>40675.26</v>
      </c>
      <c r="J29" s="28">
        <v>26045.32</v>
      </c>
      <c r="K29" s="28">
        <v>39985.04</v>
      </c>
      <c r="L29" s="28">
        <v>39910.26</v>
      </c>
      <c r="M29" s="28">
        <v>28495.98</v>
      </c>
      <c r="N29" s="28">
        <v>8333.32</v>
      </c>
      <c r="O29" s="28">
        <f t="shared" si="5"/>
        <v>381991.77999999997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-37285.6</v>
      </c>
      <c r="C31" s="28">
        <f aca="true" t="shared" si="7" ref="C31:O31">+C32+C34+C47+C48+C49+C54-C55</f>
        <v>-34716</v>
      </c>
      <c r="D31" s="28">
        <f t="shared" si="7"/>
        <v>-23192.4</v>
      </c>
      <c r="E31" s="28">
        <f t="shared" si="7"/>
        <v>-6428.4</v>
      </c>
      <c r="F31" s="28">
        <f t="shared" si="7"/>
        <v>-18796.8</v>
      </c>
      <c r="G31" s="28">
        <f t="shared" si="7"/>
        <v>-43894.4</v>
      </c>
      <c r="H31" s="28">
        <f t="shared" si="7"/>
        <v>-10682.59</v>
      </c>
      <c r="I31" s="28">
        <f t="shared" si="7"/>
        <v>-46072.4</v>
      </c>
      <c r="J31" s="28">
        <f t="shared" si="7"/>
        <v>-27297.6</v>
      </c>
      <c r="K31" s="28">
        <f t="shared" si="7"/>
        <v>-732720.4</v>
      </c>
      <c r="L31" s="28">
        <f t="shared" si="7"/>
        <v>-677039.6</v>
      </c>
      <c r="M31" s="28">
        <f t="shared" si="7"/>
        <v>-15765.2</v>
      </c>
      <c r="N31" s="28">
        <f t="shared" si="7"/>
        <v>-10775.6</v>
      </c>
      <c r="O31" s="28">
        <f t="shared" si="7"/>
        <v>-1684666.9899999998</v>
      </c>
    </row>
    <row r="32" spans="1:15" ht="18.75" customHeight="1">
      <c r="A32" s="26" t="s">
        <v>38</v>
      </c>
      <c r="B32" s="29">
        <f>+B33</f>
        <v>-37285.6</v>
      </c>
      <c r="C32" s="29">
        <f>+C33</f>
        <v>-34716</v>
      </c>
      <c r="D32" s="29">
        <f aca="true" t="shared" si="8" ref="D32:O32">+D33</f>
        <v>-23192.4</v>
      </c>
      <c r="E32" s="29">
        <f t="shared" si="8"/>
        <v>-6428.4</v>
      </c>
      <c r="F32" s="29">
        <f t="shared" si="8"/>
        <v>-18796.8</v>
      </c>
      <c r="G32" s="29">
        <f t="shared" si="8"/>
        <v>-43894.4</v>
      </c>
      <c r="H32" s="29">
        <f t="shared" si="8"/>
        <v>-5667.2</v>
      </c>
      <c r="I32" s="29">
        <f t="shared" si="8"/>
        <v>-46072.4</v>
      </c>
      <c r="J32" s="29">
        <f t="shared" si="8"/>
        <v>-27297.6</v>
      </c>
      <c r="K32" s="29">
        <f t="shared" si="8"/>
        <v>-12720.4</v>
      </c>
      <c r="L32" s="29">
        <f t="shared" si="8"/>
        <v>-11039.6</v>
      </c>
      <c r="M32" s="29">
        <f t="shared" si="8"/>
        <v>-15765.2</v>
      </c>
      <c r="N32" s="29">
        <f t="shared" si="8"/>
        <v>-10775.6</v>
      </c>
      <c r="O32" s="29">
        <f t="shared" si="8"/>
        <v>-293651.6</v>
      </c>
    </row>
    <row r="33" spans="1:26" ht="18.75" customHeight="1">
      <c r="A33" s="27" t="s">
        <v>39</v>
      </c>
      <c r="B33" s="16">
        <f>ROUND((-B9)*$G$3,2)</f>
        <v>-37285.6</v>
      </c>
      <c r="C33" s="16">
        <f aca="true" t="shared" si="9" ref="C33:N33">ROUND((-C9)*$G$3,2)</f>
        <v>-34716</v>
      </c>
      <c r="D33" s="16">
        <f t="shared" si="9"/>
        <v>-23192.4</v>
      </c>
      <c r="E33" s="16">
        <f t="shared" si="9"/>
        <v>-6428.4</v>
      </c>
      <c r="F33" s="16">
        <f t="shared" si="9"/>
        <v>-18796.8</v>
      </c>
      <c r="G33" s="16">
        <f t="shared" si="9"/>
        <v>-43894.4</v>
      </c>
      <c r="H33" s="16">
        <f t="shared" si="9"/>
        <v>-5667.2</v>
      </c>
      <c r="I33" s="16">
        <f t="shared" si="9"/>
        <v>-46072.4</v>
      </c>
      <c r="J33" s="16">
        <f t="shared" si="9"/>
        <v>-27297.6</v>
      </c>
      <c r="K33" s="16">
        <f t="shared" si="9"/>
        <v>-12720.4</v>
      </c>
      <c r="L33" s="16">
        <f t="shared" si="9"/>
        <v>-11039.6</v>
      </c>
      <c r="M33" s="16">
        <f t="shared" si="9"/>
        <v>-15765.2</v>
      </c>
      <c r="N33" s="16">
        <f t="shared" si="9"/>
        <v>-10775.6</v>
      </c>
      <c r="O33" s="30">
        <f aca="true" t="shared" si="10" ref="O33:O55">SUM(B33:N33)</f>
        <v>-293651.6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-5015.39</v>
      </c>
      <c r="I34" s="29">
        <f t="shared" si="11"/>
        <v>0</v>
      </c>
      <c r="J34" s="29">
        <f t="shared" si="11"/>
        <v>0</v>
      </c>
      <c r="K34" s="29">
        <f t="shared" si="11"/>
        <v>-720000</v>
      </c>
      <c r="L34" s="29">
        <f t="shared" si="11"/>
        <v>-666000</v>
      </c>
      <c r="M34" s="29">
        <f t="shared" si="11"/>
        <v>0</v>
      </c>
      <c r="N34" s="29">
        <f t="shared" si="11"/>
        <v>0</v>
      </c>
      <c r="O34" s="29">
        <f t="shared" si="11"/>
        <v>-1391015.39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-5015.39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-5015.39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-720000</v>
      </c>
      <c r="L41" s="31">
        <v>-666000</v>
      </c>
      <c r="M41" s="31">
        <v>0</v>
      </c>
      <c r="N41" s="31">
        <v>0</v>
      </c>
      <c r="O41" s="31">
        <f t="shared" si="10"/>
        <v>-1386000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921658.3500000001</v>
      </c>
      <c r="C53" s="34">
        <f aca="true" t="shared" si="13" ref="C53:N53">+C20+C31</f>
        <v>644047.33</v>
      </c>
      <c r="D53" s="34">
        <f t="shared" si="13"/>
        <v>662697.0200000001</v>
      </c>
      <c r="E53" s="34">
        <f t="shared" si="13"/>
        <v>187980.35000000003</v>
      </c>
      <c r="F53" s="34">
        <f t="shared" si="13"/>
        <v>591791.0400000002</v>
      </c>
      <c r="G53" s="34">
        <f t="shared" si="13"/>
        <v>818596.2400000001</v>
      </c>
      <c r="H53" s="34">
        <f t="shared" si="13"/>
        <v>164831.67</v>
      </c>
      <c r="I53" s="34">
        <f t="shared" si="13"/>
        <v>632107.7100000001</v>
      </c>
      <c r="J53" s="34">
        <f t="shared" si="13"/>
        <v>612850.0700000001</v>
      </c>
      <c r="K53" s="34">
        <f t="shared" si="13"/>
        <v>77357.45000000007</v>
      </c>
      <c r="L53" s="34">
        <f t="shared" si="13"/>
        <v>75906.19000000006</v>
      </c>
      <c r="M53" s="34">
        <f t="shared" si="13"/>
        <v>377538.87999999995</v>
      </c>
      <c r="N53" s="34">
        <f t="shared" si="13"/>
        <v>182114.36000000002</v>
      </c>
      <c r="O53" s="34">
        <f>SUM(B53:N53)</f>
        <v>5949476.660000002</v>
      </c>
      <c r="P53"/>
      <c r="Q53" s="7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921658.36</v>
      </c>
      <c r="C59" s="42">
        <f t="shared" si="14"/>
        <v>644047.3300000001</v>
      </c>
      <c r="D59" s="42">
        <f t="shared" si="14"/>
        <v>662697.03</v>
      </c>
      <c r="E59" s="42">
        <f t="shared" si="14"/>
        <v>187980.36</v>
      </c>
      <c r="F59" s="42">
        <f t="shared" si="14"/>
        <v>591791.04</v>
      </c>
      <c r="G59" s="42">
        <f t="shared" si="14"/>
        <v>818596.23</v>
      </c>
      <c r="H59" s="42">
        <f t="shared" si="14"/>
        <v>164831.67</v>
      </c>
      <c r="I59" s="42">
        <f t="shared" si="14"/>
        <v>632107.71</v>
      </c>
      <c r="J59" s="42">
        <f t="shared" si="14"/>
        <v>612850.07</v>
      </c>
      <c r="K59" s="42">
        <f t="shared" si="14"/>
        <v>77357.45</v>
      </c>
      <c r="L59" s="42">
        <f t="shared" si="14"/>
        <v>75906.19</v>
      </c>
      <c r="M59" s="42">
        <f t="shared" si="14"/>
        <v>377538.88</v>
      </c>
      <c r="N59" s="42">
        <f t="shared" si="14"/>
        <v>182114.37</v>
      </c>
      <c r="O59" s="34">
        <f t="shared" si="14"/>
        <v>5949476.69</v>
      </c>
      <c r="Q59"/>
    </row>
    <row r="60" spans="1:18" ht="18.75" customHeight="1">
      <c r="A60" s="26" t="s">
        <v>54</v>
      </c>
      <c r="B60" s="42">
        <v>757700.75</v>
      </c>
      <c r="C60" s="42">
        <v>459773.32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1217474.07</v>
      </c>
      <c r="P60"/>
      <c r="Q60"/>
      <c r="R60" s="41"/>
    </row>
    <row r="61" spans="1:16" ht="18.75" customHeight="1">
      <c r="A61" s="26" t="s">
        <v>55</v>
      </c>
      <c r="B61" s="42">
        <v>163957.61</v>
      </c>
      <c r="C61" s="42">
        <v>184274.01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348231.62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662697.03</v>
      </c>
      <c r="E62" s="43">
        <v>0</v>
      </c>
      <c r="F62" s="43">
        <v>0</v>
      </c>
      <c r="G62" s="43">
        <v>0</v>
      </c>
      <c r="H62" s="42">
        <v>164831.67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827528.7000000001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187980.36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187980.36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591791.04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591791.04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818596.23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818596.23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632107.71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632107.71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612850.07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612850.07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77357.45</v>
      </c>
      <c r="L68" s="29">
        <v>75906.19</v>
      </c>
      <c r="M68" s="43">
        <v>0</v>
      </c>
      <c r="N68" s="43">
        <v>0</v>
      </c>
      <c r="O68" s="34">
        <f t="shared" si="15"/>
        <v>153263.64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377538.88</v>
      </c>
      <c r="N69" s="43">
        <v>0</v>
      </c>
      <c r="O69" s="34">
        <f t="shared" si="15"/>
        <v>377538.88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182114.37</v>
      </c>
      <c r="O70" s="46">
        <f t="shared" si="15"/>
        <v>182114.37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2023-08-31T21:04:07Z</dcterms:modified>
  <cp:category/>
  <cp:version/>
  <cp:contentType/>
  <cp:contentStatus/>
</cp:coreProperties>
</file>