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<sst xmlns="http://schemas.openxmlformats.org/spreadsheetml/2006/main" count="88" uniqueCount="85">
  <si>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</si>
  <si>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</si>
  <si>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</si>
  <si>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</si>
  <si>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</si>
  <si>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</si>
  <si>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</si>
  <si>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</si>
  <si>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</si>
  <si>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</si>
  <si>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</si>
  <si>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</si>
  <si>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</si>
  <si>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</si>
  <si>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</si>
  <si>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</si>
  <si>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</si>
  <si>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</si>
  <si>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</si>
  <si>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</si>
  <si>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</si>
  <si>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</si>
  <si>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</si>
  <si>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</si>
  <si>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</si>
  <si>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</si>
  <si>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</si>
  <si>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</si>
  <si>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</si>
  <si>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</si>
  <si>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</si>
  <si>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</si>
  <si>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</si>
  <si>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</si>
  <si>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</si>
  <si>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</si>
  <si>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</si>
  <si>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</si>
  <si>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</si>
  <si>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</si>
  <si>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</si>
  <si>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</si>
  <si>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</si>
  <si>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</si>
  <si>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</si>
  <si>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</si>
  <si>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</si>
  <si>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</si>
  <si>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</si>
  <si>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</si>
  <si>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</si>
  <si>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</si>
  <si>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</si>
  <si>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</si>
  <si>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</si>
  <si>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</si>
  <si>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</si>
  <si>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</si>
  <si>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</si>
  <si>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</si>
  <si>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</si>
  <si>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</si>
  <si>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</si>
  <si>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</si>
  <si>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</si>
  <si>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</si>
  <si>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</si>
  <si>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</si>
  <si>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</si>
  <si>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</si>
  <si>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</si>
  <si>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</si>
  <si>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</si>
  <si>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</si>
  <si>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</si>
  <si>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</si>
  <si>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</si>
  <si>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</si>
  <si>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</si>
  <si>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</si>
  <si>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</si>
  <si>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</si>
  <si>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</si>
  <si>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</si>
  <si>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25/08/23 - VENCIMENTO 01/09/23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</si>
</sst>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393688</v>
      </c>
      <c r="C7" s="9">
        <f t="shared" si="0"/>
        <v>271298</v>
      </c>
      <c r="D7" s="9">
        <f t="shared" si="0"/>
        <v>250212</v>
      </c>
      <c r="E7" s="9">
        <f t="shared" si="0"/>
        <v>70944</v>
      </c>
      <c r="F7" s="9">
        <f t="shared" si="0"/>
        <v>232504</v>
      </c>
      <c r="G7" s="9">
        <f t="shared" si="0"/>
        <v>375339</v>
      </c>
      <c r="H7" s="9">
        <f t="shared" si="0"/>
        <v>44192</v>
      </c>
      <c r="I7" s="9">
        <f t="shared" si="0"/>
        <v>299111</v>
      </c>
      <c r="J7" s="9">
        <f t="shared" si="0"/>
        <v>214096</v>
      </c>
      <c r="K7" s="9">
        <f t="shared" si="0"/>
        <v>345773</v>
      </c>
      <c r="L7" s="9">
        <f t="shared" si="0"/>
        <v>259596</v>
      </c>
      <c r="M7" s="9">
        <f t="shared" si="0"/>
        <v>133511</v>
      </c>
      <c r="N7" s="9">
        <f t="shared" si="0"/>
        <v>87022</v>
      </c>
      <c r="O7" s="9">
        <f t="shared" si="0"/>
        <v>2977286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10247</v>
      </c>
      <c r="C8" s="11">
        <f t="shared" si="1"/>
        <v>10075</v>
      </c>
      <c r="D8" s="11">
        <f t="shared" si="1"/>
        <v>5834</v>
      </c>
      <c r="E8" s="11">
        <f t="shared" si="1"/>
        <v>1798</v>
      </c>
      <c r="F8" s="11">
        <f t="shared" si="1"/>
        <v>5415</v>
      </c>
      <c r="G8" s="11">
        <f t="shared" si="1"/>
        <v>12843</v>
      </c>
      <c r="H8" s="11">
        <f t="shared" si="1"/>
        <v>1517</v>
      </c>
      <c r="I8" s="11">
        <f t="shared" si="1"/>
        <v>13572</v>
      </c>
      <c r="J8" s="11">
        <f t="shared" si="1"/>
        <v>7904</v>
      </c>
      <c r="K8" s="11">
        <f t="shared" si="1"/>
        <v>3901</v>
      </c>
      <c r="L8" s="11">
        <f t="shared" si="1"/>
        <v>3226</v>
      </c>
      <c r="M8" s="11">
        <f t="shared" si="1"/>
        <v>5634</v>
      </c>
      <c r="N8" s="11">
        <f t="shared" si="1"/>
        <v>3768</v>
      </c>
      <c r="O8" s="11">
        <f t="shared" si="1"/>
        <v>85734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10247</v>
      </c>
      <c r="C9" s="11">
        <v>10075</v>
      </c>
      <c r="D9" s="11">
        <v>5834</v>
      </c>
      <c r="E9" s="11">
        <v>1798</v>
      </c>
      <c r="F9" s="11">
        <v>5415</v>
      </c>
      <c r="G9" s="11">
        <v>12843</v>
      </c>
      <c r="H9" s="11">
        <v>1517</v>
      </c>
      <c r="I9" s="11">
        <v>13572</v>
      </c>
      <c r="J9" s="11">
        <v>7904</v>
      </c>
      <c r="K9" s="11">
        <v>3900</v>
      </c>
      <c r="L9" s="11">
        <v>3226</v>
      </c>
      <c r="M9" s="11">
        <v>5634</v>
      </c>
      <c r="N9" s="11">
        <v>3747</v>
      </c>
      <c r="O9" s="11">
        <f>SUM(B9:N9)</f>
        <v>85712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21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383441</v>
      </c>
      <c r="C11" s="13">
        <v>261223</v>
      </c>
      <c r="D11" s="13">
        <v>244378</v>
      </c>
      <c r="E11" s="13">
        <v>69146</v>
      </c>
      <c r="F11" s="13">
        <v>227089</v>
      </c>
      <c r="G11" s="13">
        <v>362496</v>
      </c>
      <c r="H11" s="13">
        <v>42675</v>
      </c>
      <c r="I11" s="13">
        <v>285539</v>
      </c>
      <c r="J11" s="13">
        <v>206192</v>
      </c>
      <c r="K11" s="13">
        <v>341872</v>
      </c>
      <c r="L11" s="13">
        <v>256370</v>
      </c>
      <c r="M11" s="13">
        <v>127877</v>
      </c>
      <c r="N11" s="13">
        <v>83254</v>
      </c>
      <c r="O11" s="11">
        <f>SUM(B11:N11)</f>
        <v>2891552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26747</v>
      </c>
      <c r="C12" s="13">
        <v>23176</v>
      </c>
      <c r="D12" s="13">
        <v>17919</v>
      </c>
      <c r="E12" s="13">
        <v>6848</v>
      </c>
      <c r="F12" s="13">
        <v>19586</v>
      </c>
      <c r="G12" s="13">
        <v>33821</v>
      </c>
      <c r="H12" s="13">
        <v>4150</v>
      </c>
      <c r="I12" s="13">
        <v>25857</v>
      </c>
      <c r="J12" s="13">
        <v>17503</v>
      </c>
      <c r="K12" s="13">
        <v>21532</v>
      </c>
      <c r="L12" s="13">
        <v>16365</v>
      </c>
      <c r="M12" s="13">
        <v>6306</v>
      </c>
      <c r="N12" s="13">
        <v>3523</v>
      </c>
      <c r="O12" s="11">
        <f>SUM(B12:N12)</f>
        <v>223333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356694</v>
      </c>
      <c r="C13" s="15">
        <f t="shared" si="2"/>
        <v>238047</v>
      </c>
      <c r="D13" s="15">
        <f t="shared" si="2"/>
        <v>226459</v>
      </c>
      <c r="E13" s="15">
        <f t="shared" si="2"/>
        <v>62298</v>
      </c>
      <c r="F13" s="15">
        <f t="shared" si="2"/>
        <v>207503</v>
      </c>
      <c r="G13" s="15">
        <f t="shared" si="2"/>
        <v>328675</v>
      </c>
      <c r="H13" s="15">
        <f t="shared" si="2"/>
        <v>38525</v>
      </c>
      <c r="I13" s="15">
        <f t="shared" si="2"/>
        <v>259682</v>
      </c>
      <c r="J13" s="15">
        <f t="shared" si="2"/>
        <v>188689</v>
      </c>
      <c r="K13" s="15">
        <f t="shared" si="2"/>
        <v>320340</v>
      </c>
      <c r="L13" s="15">
        <f t="shared" si="2"/>
        <v>240005</v>
      </c>
      <c r="M13" s="15">
        <f t="shared" si="2"/>
        <v>121571</v>
      </c>
      <c r="N13" s="15">
        <f t="shared" si="2"/>
        <v>79731</v>
      </c>
      <c r="O13" s="11">
        <f>SUM(B13:N13)</f>
        <v>2668219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1.231906670475759</v>
      </c>
      <c r="C18" s="19">
        <v>1.285170381916113</v>
      </c>
      <c r="D18" s="19">
        <v>1.391147425954269</v>
      </c>
      <c r="E18" s="19">
        <v>0.865241621257512</v>
      </c>
      <c r="F18" s="19">
        <v>1.405109723618906</v>
      </c>
      <c r="G18" s="19">
        <v>1.458545180101795</v>
      </c>
      <c r="H18" s="19">
        <v>1.652917042123437</v>
      </c>
      <c r="I18" s="19">
        <v>1.176834690904684</v>
      </c>
      <c r="J18" s="19">
        <v>1.438561945624157</v>
      </c>
      <c r="K18" s="19">
        <v>1.21850871513898</v>
      </c>
      <c r="L18" s="19">
        <v>1.29849033295596</v>
      </c>
      <c r="M18" s="19">
        <v>1.231784846427944</v>
      </c>
      <c r="N18" s="19">
        <v>1.083364969244345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1539014.06</v>
      </c>
      <c r="C20" s="24">
        <f t="shared" si="3"/>
        <v>1118645.5400000003</v>
      </c>
      <c r="D20" s="24">
        <f t="shared" si="3"/>
        <v>981027.6900000002</v>
      </c>
      <c r="E20" s="24">
        <f t="shared" si="3"/>
        <v>298291.38999999996</v>
      </c>
      <c r="F20" s="24">
        <f t="shared" si="3"/>
        <v>1066669.26</v>
      </c>
      <c r="G20" s="24">
        <f t="shared" si="3"/>
        <v>1483898.7899999998</v>
      </c>
      <c r="H20" s="24">
        <f t="shared" si="3"/>
        <v>262336.83</v>
      </c>
      <c r="I20" s="24">
        <f t="shared" si="3"/>
        <v>1139841.78</v>
      </c>
      <c r="J20" s="24">
        <f t="shared" si="3"/>
        <v>989930.2299999999</v>
      </c>
      <c r="K20" s="24">
        <f t="shared" si="3"/>
        <v>1293989.23</v>
      </c>
      <c r="L20" s="24">
        <f t="shared" si="3"/>
        <v>1184738.5499999998</v>
      </c>
      <c r="M20" s="24">
        <f t="shared" si="3"/>
        <v>669013.9500000001</v>
      </c>
      <c r="N20" s="24">
        <f t="shared" si="3"/>
        <v>343311.36</v>
      </c>
      <c r="O20" s="24">
        <f>O21+O22+O23+O24+O25+O26+O27+O28+O29</f>
        <v>12370708.66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1140514.14</v>
      </c>
      <c r="C21" s="28">
        <f aca="true" t="shared" si="4" ref="C21:N21">ROUND((C15+C16)*C7,2)</f>
        <v>811940.65</v>
      </c>
      <c r="D21" s="28">
        <f t="shared" si="4"/>
        <v>656731.44</v>
      </c>
      <c r="E21" s="28">
        <f t="shared" si="4"/>
        <v>318112.9</v>
      </c>
      <c r="F21" s="28">
        <f t="shared" si="4"/>
        <v>707346.92</v>
      </c>
      <c r="G21" s="28">
        <f t="shared" si="4"/>
        <v>939548.58</v>
      </c>
      <c r="H21" s="28">
        <f t="shared" si="4"/>
        <v>148520.47</v>
      </c>
      <c r="I21" s="28">
        <f t="shared" si="4"/>
        <v>888868.16</v>
      </c>
      <c r="J21" s="28">
        <f t="shared" si="4"/>
        <v>639932.94</v>
      </c>
      <c r="K21" s="28">
        <f t="shared" si="4"/>
        <v>976912.46</v>
      </c>
      <c r="L21" s="28">
        <f t="shared" si="4"/>
        <v>835120.33</v>
      </c>
      <c r="M21" s="28">
        <f t="shared" si="4"/>
        <v>495619.53</v>
      </c>
      <c r="N21" s="28">
        <f t="shared" si="4"/>
        <v>291793.47</v>
      </c>
      <c r="O21" s="28">
        <f aca="true" t="shared" si="5" ref="O21:O29">SUM(B21:N21)</f>
        <v>8850961.99</v>
      </c>
    </row>
    <row r="22" spans="1:23" ht="18.75" customHeight="1">
      <c r="A22" s="26" t="s">
        <v>33</v>
      </c>
      <c r="B22" s="28">
        <f>IF(B18&lt;&gt;0,ROUND((B18-1)*B21,2),0)</f>
        <v>264492.84</v>
      </c>
      <c r="C22" s="28">
        <f aca="true" t="shared" si="6" ref="C22:N22">IF(C18&lt;&gt;0,ROUND((C18-1)*C21,2),0)</f>
        <v>231541.43</v>
      </c>
      <c r="D22" s="28">
        <f t="shared" si="6"/>
        <v>256878.81</v>
      </c>
      <c r="E22" s="28">
        <f t="shared" si="6"/>
        <v>-42868.38</v>
      </c>
      <c r="F22" s="28">
        <f t="shared" si="6"/>
        <v>286553.12</v>
      </c>
      <c r="G22" s="28">
        <f t="shared" si="6"/>
        <v>430825.47</v>
      </c>
      <c r="H22" s="28">
        <f t="shared" si="6"/>
        <v>96971.55</v>
      </c>
      <c r="I22" s="28">
        <f t="shared" si="6"/>
        <v>157182.73</v>
      </c>
      <c r="J22" s="28">
        <f t="shared" si="6"/>
        <v>280650.24</v>
      </c>
      <c r="K22" s="28">
        <f t="shared" si="6"/>
        <v>213463.89</v>
      </c>
      <c r="L22" s="28">
        <f t="shared" si="6"/>
        <v>249275.35</v>
      </c>
      <c r="M22" s="28">
        <f t="shared" si="6"/>
        <v>114877.1</v>
      </c>
      <c r="N22" s="28">
        <f t="shared" si="6"/>
        <v>24325.35</v>
      </c>
      <c r="O22" s="28">
        <f t="shared" si="5"/>
        <v>2564169.5000000005</v>
      </c>
      <c r="W22" s="51"/>
    </row>
    <row r="23" spans="1:15" ht="18.75" customHeight="1">
      <c r="A23" s="26" t="s">
        <v>34</v>
      </c>
      <c r="B23" s="28">
        <v>69327.89</v>
      </c>
      <c r="C23" s="28">
        <v>46255.92</v>
      </c>
      <c r="D23" s="28">
        <v>32514.04</v>
      </c>
      <c r="E23" s="28">
        <v>12159.85</v>
      </c>
      <c r="F23" s="28">
        <v>42576.76</v>
      </c>
      <c r="G23" s="28">
        <v>68591.28</v>
      </c>
      <c r="H23" s="28">
        <v>6363.53</v>
      </c>
      <c r="I23" s="28">
        <v>47876.06</v>
      </c>
      <c r="J23" s="28">
        <v>39930.86</v>
      </c>
      <c r="K23" s="28">
        <v>59784.9</v>
      </c>
      <c r="L23" s="28">
        <v>56798.83</v>
      </c>
      <c r="M23" s="28">
        <v>27219.11</v>
      </c>
      <c r="N23" s="28">
        <v>16571.24</v>
      </c>
      <c r="O23" s="28">
        <f t="shared" si="5"/>
        <v>525970.27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1096.79</v>
      </c>
      <c r="C26" s="28">
        <v>810.22</v>
      </c>
      <c r="D26" s="28">
        <v>703.41</v>
      </c>
      <c r="E26" s="28">
        <v>213.63</v>
      </c>
      <c r="F26" s="28">
        <v>768.54</v>
      </c>
      <c r="G26" s="28">
        <v>1068.14</v>
      </c>
      <c r="H26" s="28">
        <v>187.58</v>
      </c>
      <c r="I26" s="28">
        <v>812.83</v>
      </c>
      <c r="J26" s="28">
        <v>713.83</v>
      </c>
      <c r="K26" s="28">
        <v>927.45</v>
      </c>
      <c r="L26" s="28">
        <v>846.69</v>
      </c>
      <c r="M26" s="28">
        <v>474.15</v>
      </c>
      <c r="N26" s="28">
        <v>244.88</v>
      </c>
      <c r="O26" s="28">
        <f t="shared" si="5"/>
        <v>8868.14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</v>
      </c>
      <c r="H27" s="28">
        <v>156.5</v>
      </c>
      <c r="I27" s="28">
        <v>661.25</v>
      </c>
      <c r="J27" s="28">
        <v>632.54</v>
      </c>
      <c r="K27" s="28">
        <v>812.51</v>
      </c>
      <c r="L27" s="28">
        <v>721.22</v>
      </c>
      <c r="M27" s="28">
        <v>408.22</v>
      </c>
      <c r="N27" s="28">
        <v>213.89</v>
      </c>
      <c r="O27" s="28">
        <f t="shared" si="5"/>
        <v>7557.790000000001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-45086.8</v>
      </c>
      <c r="C31" s="28">
        <f aca="true" t="shared" si="7" ref="C31:O31">+C32+C34+C47+C48+C49+C54-C55</f>
        <v>-44528</v>
      </c>
      <c r="D31" s="28">
        <f t="shared" si="7"/>
        <v>-26695.73</v>
      </c>
      <c r="E31" s="28">
        <f t="shared" si="7"/>
        <v>-14511.2</v>
      </c>
      <c r="F31" s="28">
        <f t="shared" si="7"/>
        <v>-32734.07</v>
      </c>
      <c r="G31" s="28">
        <f t="shared" si="7"/>
        <v>-62581.2</v>
      </c>
      <c r="H31" s="28">
        <f t="shared" si="7"/>
        <v>-14294.86</v>
      </c>
      <c r="I31" s="28">
        <f t="shared" si="7"/>
        <v>-89416.8</v>
      </c>
      <c r="J31" s="28">
        <f t="shared" si="7"/>
        <v>-44677.6</v>
      </c>
      <c r="K31" s="28">
        <f t="shared" si="7"/>
        <v>-17160</v>
      </c>
      <c r="L31" s="28">
        <f t="shared" si="7"/>
        <v>-30694.4</v>
      </c>
      <c r="M31" s="28">
        <f t="shared" si="7"/>
        <v>-24789.6</v>
      </c>
      <c r="N31" s="28">
        <f t="shared" si="7"/>
        <v>-17080.8</v>
      </c>
      <c r="O31" s="28">
        <f t="shared" si="7"/>
        <v>-464251.05999999994</v>
      </c>
    </row>
    <row r="32" spans="1:15" ht="18.75" customHeight="1">
      <c r="A32" s="26" t="s">
        <v>38</v>
      </c>
      <c r="B32" s="29">
        <f>+B33</f>
        <v>-45086.8</v>
      </c>
      <c r="C32" s="29">
        <f>+C33</f>
        <v>-44330</v>
      </c>
      <c r="D32" s="29">
        <f aca="true" t="shared" si="8" ref="D32:O32">+D33</f>
        <v>-25669.6</v>
      </c>
      <c r="E32" s="29">
        <f t="shared" si="8"/>
        <v>-7911.2</v>
      </c>
      <c r="F32" s="29">
        <f t="shared" si="8"/>
        <v>-23826</v>
      </c>
      <c r="G32" s="29">
        <f t="shared" si="8"/>
        <v>-56509.2</v>
      </c>
      <c r="H32" s="29">
        <f t="shared" si="8"/>
        <v>-6674.8</v>
      </c>
      <c r="I32" s="29">
        <f t="shared" si="8"/>
        <v>-59716.8</v>
      </c>
      <c r="J32" s="29">
        <f t="shared" si="8"/>
        <v>-34777.6</v>
      </c>
      <c r="K32" s="29">
        <f t="shared" si="8"/>
        <v>-17160</v>
      </c>
      <c r="L32" s="29">
        <f t="shared" si="8"/>
        <v>-14194.4</v>
      </c>
      <c r="M32" s="29">
        <f t="shared" si="8"/>
        <v>-24789.6</v>
      </c>
      <c r="N32" s="29">
        <f t="shared" si="8"/>
        <v>-16486.8</v>
      </c>
      <c r="O32" s="29">
        <f t="shared" si="8"/>
        <v>-377132.79999999993</v>
      </c>
    </row>
    <row r="33" spans="1:26" ht="18.75" customHeight="1">
      <c r="A33" s="27" t="s">
        <v>39</v>
      </c>
      <c r="B33" s="16">
        <f>ROUND((-B9)*$G$3,2)</f>
        <v>-45086.8</v>
      </c>
      <c r="C33" s="16">
        <f aca="true" t="shared" si="9" ref="C33:N33">ROUND((-C9)*$G$3,2)</f>
        <v>-44330</v>
      </c>
      <c r="D33" s="16">
        <f t="shared" si="9"/>
        <v>-25669.6</v>
      </c>
      <c r="E33" s="16">
        <f t="shared" si="9"/>
        <v>-7911.2</v>
      </c>
      <c r="F33" s="16">
        <f t="shared" si="9"/>
        <v>-23826</v>
      </c>
      <c r="G33" s="16">
        <f t="shared" si="9"/>
        <v>-56509.2</v>
      </c>
      <c r="H33" s="16">
        <f t="shared" si="9"/>
        <v>-6674.8</v>
      </c>
      <c r="I33" s="16">
        <f t="shared" si="9"/>
        <v>-59716.8</v>
      </c>
      <c r="J33" s="16">
        <f t="shared" si="9"/>
        <v>-34777.6</v>
      </c>
      <c r="K33" s="16">
        <f t="shared" si="9"/>
        <v>-17160</v>
      </c>
      <c r="L33" s="16">
        <f t="shared" si="9"/>
        <v>-14194.4</v>
      </c>
      <c r="M33" s="16">
        <f t="shared" si="9"/>
        <v>-24789.6</v>
      </c>
      <c r="N33" s="16">
        <f t="shared" si="9"/>
        <v>-16486.8</v>
      </c>
      <c r="O33" s="30">
        <f aca="true" t="shared" si="10" ref="O33:O55">SUM(B33:N33)</f>
        <v>-377132.79999999993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-198</v>
      </c>
      <c r="D34" s="29">
        <f t="shared" si="11"/>
        <v>-1026.13</v>
      </c>
      <c r="E34" s="29">
        <f t="shared" si="11"/>
        <v>-6600</v>
      </c>
      <c r="F34" s="29">
        <f t="shared" si="11"/>
        <v>-8908.07</v>
      </c>
      <c r="G34" s="29">
        <f t="shared" si="11"/>
        <v>-6072</v>
      </c>
      <c r="H34" s="29">
        <f t="shared" si="11"/>
        <v>-7620.06</v>
      </c>
      <c r="I34" s="29">
        <f t="shared" si="11"/>
        <v>-29700</v>
      </c>
      <c r="J34" s="29">
        <f t="shared" si="11"/>
        <v>-9900</v>
      </c>
      <c r="K34" s="29">
        <f t="shared" si="11"/>
        <v>0</v>
      </c>
      <c r="L34" s="29">
        <f t="shared" si="11"/>
        <v>-16500</v>
      </c>
      <c r="M34" s="29">
        <f t="shared" si="11"/>
        <v>0</v>
      </c>
      <c r="N34" s="29">
        <f t="shared" si="11"/>
        <v>-594</v>
      </c>
      <c r="O34" s="29">
        <f t="shared" si="11"/>
        <v>-87118.26000000001</v>
      </c>
    </row>
    <row r="35" spans="1:26" ht="18.75" customHeight="1">
      <c r="A35" s="27" t="s">
        <v>41</v>
      </c>
      <c r="B35" s="31">
        <v>0</v>
      </c>
      <c r="C35" s="31">
        <v>-198</v>
      </c>
      <c r="D35" s="31">
        <v>-1026.13</v>
      </c>
      <c r="E35" s="31">
        <v>0</v>
      </c>
      <c r="F35" s="31">
        <v>-8908.07</v>
      </c>
      <c r="G35" s="31">
        <v>-2772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-594</v>
      </c>
      <c r="O35" s="31">
        <f t="shared" si="10"/>
        <v>-13498.2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28">
        <v>-6600</v>
      </c>
      <c r="F37" s="31">
        <v>0</v>
      </c>
      <c r="G37" s="28">
        <v>-3300</v>
      </c>
      <c r="H37" s="28">
        <v>-7620.06</v>
      </c>
      <c r="I37" s="28">
        <v>-29700</v>
      </c>
      <c r="J37" s="28">
        <v>-9900</v>
      </c>
      <c r="K37" s="31">
        <v>0</v>
      </c>
      <c r="L37" s="28">
        <v>-16500</v>
      </c>
      <c r="M37" s="31">
        <v>0</v>
      </c>
      <c r="N37" s="31">
        <v>0</v>
      </c>
      <c r="O37" s="28">
        <f t="shared" si="10"/>
        <v>-73620.06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1493927.26</v>
      </c>
      <c r="C53" s="34">
        <f aca="true" t="shared" si="13" ref="C53:N53">+C20+C31</f>
        <v>1074117.5400000003</v>
      </c>
      <c r="D53" s="34">
        <f t="shared" si="13"/>
        <v>954331.9600000002</v>
      </c>
      <c r="E53" s="34">
        <f t="shared" si="13"/>
        <v>283780.18999999994</v>
      </c>
      <c r="F53" s="34">
        <f t="shared" si="13"/>
        <v>1033935.1900000001</v>
      </c>
      <c r="G53" s="34">
        <f t="shared" si="13"/>
        <v>1421317.5899999999</v>
      </c>
      <c r="H53" s="34">
        <f t="shared" si="13"/>
        <v>248041.97000000003</v>
      </c>
      <c r="I53" s="34">
        <f t="shared" si="13"/>
        <v>1050424.98</v>
      </c>
      <c r="J53" s="34">
        <f t="shared" si="13"/>
        <v>945252.6299999999</v>
      </c>
      <c r="K53" s="34">
        <f t="shared" si="13"/>
        <v>1276829.23</v>
      </c>
      <c r="L53" s="34">
        <f t="shared" si="13"/>
        <v>1154044.15</v>
      </c>
      <c r="M53" s="34">
        <f t="shared" si="13"/>
        <v>644224.3500000001</v>
      </c>
      <c r="N53" s="34">
        <f t="shared" si="13"/>
        <v>326230.56</v>
      </c>
      <c r="O53" s="34">
        <f>SUM(B53:N53)</f>
        <v>11906457.6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73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41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1493927.25</v>
      </c>
      <c r="C59" s="42">
        <f t="shared" si="14"/>
        <v>1074117.54</v>
      </c>
      <c r="D59" s="42">
        <f t="shared" si="14"/>
        <v>954331.96</v>
      </c>
      <c r="E59" s="42">
        <f t="shared" si="14"/>
        <v>283780.19</v>
      </c>
      <c r="F59" s="42">
        <f t="shared" si="14"/>
        <v>1033935.18</v>
      </c>
      <c r="G59" s="42">
        <f t="shared" si="14"/>
        <v>1421317.6</v>
      </c>
      <c r="H59" s="42">
        <f t="shared" si="14"/>
        <v>248041.97</v>
      </c>
      <c r="I59" s="42">
        <f t="shared" si="14"/>
        <v>1050424.98</v>
      </c>
      <c r="J59" s="42">
        <f t="shared" si="14"/>
        <v>945252.63</v>
      </c>
      <c r="K59" s="42">
        <f t="shared" si="14"/>
        <v>1276829.22</v>
      </c>
      <c r="L59" s="42">
        <f t="shared" si="14"/>
        <v>1154044.15</v>
      </c>
      <c r="M59" s="42">
        <f t="shared" si="14"/>
        <v>644224.36</v>
      </c>
      <c r="N59" s="42">
        <f t="shared" si="14"/>
        <v>326230.56</v>
      </c>
      <c r="O59" s="34">
        <f t="shared" si="14"/>
        <v>11906457.590000002</v>
      </c>
      <c r="Q59"/>
    </row>
    <row r="60" spans="1:18" ht="18.75" customHeight="1">
      <c r="A60" s="26" t="s">
        <v>54</v>
      </c>
      <c r="B60" s="42">
        <v>1221238.55</v>
      </c>
      <c r="C60" s="42">
        <v>762112.68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1983351.23</v>
      </c>
      <c r="P60"/>
      <c r="Q60"/>
      <c r="R60" s="41"/>
    </row>
    <row r="61" spans="1:16" ht="18.75" customHeight="1">
      <c r="A61" s="26" t="s">
        <v>55</v>
      </c>
      <c r="B61" s="42">
        <v>272688.7</v>
      </c>
      <c r="C61" s="42">
        <v>312004.86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584693.56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954331.96</v>
      </c>
      <c r="E62" s="43">
        <v>0</v>
      </c>
      <c r="F62" s="43">
        <v>0</v>
      </c>
      <c r="G62" s="43">
        <v>0</v>
      </c>
      <c r="H62" s="42">
        <v>248041.97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1202373.93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283780.19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283780.19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1033935.18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1033935.18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1421317.6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1421317.6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1050424.98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1050424.98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945252.63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945252.63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1276829.22</v>
      </c>
      <c r="L68" s="29">
        <v>1154044.15</v>
      </c>
      <c r="M68" s="43">
        <v>0</v>
      </c>
      <c r="N68" s="43">
        <v>0</v>
      </c>
      <c r="O68" s="34">
        <f t="shared" si="15"/>
        <v>2430873.37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644224.36</v>
      </c>
      <c r="N69" s="43">
        <v>0</v>
      </c>
      <c r="O69" s="34">
        <f t="shared" si="15"/>
        <v>644224.36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326230.56</v>
      </c>
      <c r="O70" s="46">
        <f t="shared" si="15"/>
        <v>326230.56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2023-08-31T21:01:35Z</dcterms:modified>
  <cp:category/>
  <cp:version/>
  <cp:contentType/>
  <cp:contentStatus/>
</cp:coreProperties>
</file>