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<sst xmlns="http://schemas.openxmlformats.org/spreadsheetml/2006/main" count="89" uniqueCount="86">
  <si>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</si>
  <si>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</si>
  <si>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</si>
  <si>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</si>
  <si>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</si>
  <si>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</si>
  <si>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</si>
  <si>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</si>
  <si>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</si>
  <si>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</si>
  <si>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</si>
  <si>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</si>
  <si>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</si>
  <si>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</si>
  <si>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</si>
  <si>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</si>
  <si>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</si>
  <si>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</si>
  <si>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</si>
  <si>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</si>
  <si>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</si>
  <si>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</si>
  <si>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</si>
  <si>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</si>
  <si>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</si>
  <si>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</si>
  <si>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</si>
  <si>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</si>
  <si>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</si>
  <si>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</si>
  <si>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</si>
  <si>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</si>
  <si>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</si>
  <si>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</si>
  <si>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</si>
  <si>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</si>
  <si>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</si>
  <si>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</si>
  <si>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</si>
  <si>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</si>
  <si>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</si>
  <si>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</si>
  <si>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</si>
  <si>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</si>
  <si>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</si>
  <si>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</si>
  <si>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</si>
  <si>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</si>
  <si>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</si>
  <si>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</si>
  <si>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</si>
  <si>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</si>
  <si>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</si>
  <si>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</si>
  <si>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</si>
  <si>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</si>
  <si>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</si>
  <si>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</si>
  <si>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</si>
  <si>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</si>
  <si>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</si>
  <si>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</si>
  <si>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</si>
  <si>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</si>
  <si>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</si>
  <si>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</si>
  <si>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</si>
  <si>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</si>
  <si>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</si>
  <si>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</si>
  <si>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</si>
  <si>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</si>
  <si>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</si>
  <si>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</si>
  <si>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</si>
  <si>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</si>
  <si>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</si>
  <si>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</si>
  <si>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</si>
  <si>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</si>
  <si>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</si>
  <si>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</si>
  <si>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</si>
  <si>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24/08/23 - VENCIMENTO 31/08/23</t>
  </si>
  <si>
    <t>5.3. Revisão de Remuneração pelo Transporte Coletivo¹</t>
  </si>
  <si>
    <t>¹ Revisões de julho: rede da madrugada, Arla 32 e equipamentos embarcados.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</si>
</sst>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73</xdr:row>
      <xdr:rowOff>0</xdr:rowOff>
    </xdr:from>
    <xdr:to>
      <xdr:col>2</xdr:col>
      <xdr:colOff>600075</xdr:colOff>
      <xdr:row>73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7535525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0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</row>
    <row r="2" spans="1:15" ht="21">
      <c r="A2" s="71" t="s">
        <v>83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2" t="s">
        <v>1</v>
      </c>
      <c r="B4" s="72" t="s">
        <v>2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3</v>
      </c>
    </row>
    <row r="5" spans="1:15" ht="42" customHeight="1">
      <c r="A5" s="72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2"/>
    </row>
    <row r="6" spans="1:15" ht="20.25" customHeight="1">
      <c r="A6" s="72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2"/>
    </row>
    <row r="7" spans="1:26" ht="18.75" customHeight="1">
      <c r="A7" s="8" t="s">
        <v>27</v>
      </c>
      <c r="B7" s="9">
        <f aca="true" t="shared" si="0" ref="B7:O7">B8+B11</f>
        <v>400606</v>
      </c>
      <c r="C7" s="9">
        <f t="shared" si="0"/>
        <v>277152</v>
      </c>
      <c r="D7" s="9">
        <f t="shared" si="0"/>
        <v>254082</v>
      </c>
      <c r="E7" s="9">
        <f t="shared" si="0"/>
        <v>70087</v>
      </c>
      <c r="F7" s="9">
        <f t="shared" si="0"/>
        <v>237471</v>
      </c>
      <c r="G7" s="9">
        <f t="shared" si="0"/>
        <v>385786</v>
      </c>
      <c r="H7" s="9">
        <f t="shared" si="0"/>
        <v>43009</v>
      </c>
      <c r="I7" s="9">
        <f t="shared" si="0"/>
        <v>304727</v>
      </c>
      <c r="J7" s="9">
        <f t="shared" si="0"/>
        <v>219093</v>
      </c>
      <c r="K7" s="9">
        <f t="shared" si="0"/>
        <v>355184</v>
      </c>
      <c r="L7" s="9">
        <f t="shared" si="0"/>
        <v>267823</v>
      </c>
      <c r="M7" s="9">
        <f t="shared" si="0"/>
        <v>138589</v>
      </c>
      <c r="N7" s="9">
        <f t="shared" si="0"/>
        <v>89969</v>
      </c>
      <c r="O7" s="9">
        <f t="shared" si="0"/>
        <v>3043578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82</v>
      </c>
      <c r="B8" s="11">
        <f aca="true" t="shared" si="1" ref="B8:O8">B9+B10</f>
        <v>9404</v>
      </c>
      <c r="C8" s="11">
        <f t="shared" si="1"/>
        <v>9616</v>
      </c>
      <c r="D8" s="11">
        <f t="shared" si="1"/>
        <v>5406</v>
      </c>
      <c r="E8" s="11">
        <f t="shared" si="1"/>
        <v>1582</v>
      </c>
      <c r="F8" s="11">
        <f t="shared" si="1"/>
        <v>5060</v>
      </c>
      <c r="G8" s="11">
        <f t="shared" si="1"/>
        <v>11988</v>
      </c>
      <c r="H8" s="11">
        <f t="shared" si="1"/>
        <v>1539</v>
      </c>
      <c r="I8" s="11">
        <f t="shared" si="1"/>
        <v>12901</v>
      </c>
      <c r="J8" s="11">
        <f t="shared" si="1"/>
        <v>7525</v>
      </c>
      <c r="K8" s="11">
        <f t="shared" si="1"/>
        <v>3600</v>
      </c>
      <c r="L8" s="11">
        <f t="shared" si="1"/>
        <v>3285</v>
      </c>
      <c r="M8" s="11">
        <f t="shared" si="1"/>
        <v>5502</v>
      </c>
      <c r="N8" s="11">
        <f t="shared" si="1"/>
        <v>3680</v>
      </c>
      <c r="O8" s="11">
        <f t="shared" si="1"/>
        <v>81088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9404</v>
      </c>
      <c r="C9" s="11">
        <v>9616</v>
      </c>
      <c r="D9" s="11">
        <v>5406</v>
      </c>
      <c r="E9" s="11">
        <v>1582</v>
      </c>
      <c r="F9" s="11">
        <v>5060</v>
      </c>
      <c r="G9" s="11">
        <v>11988</v>
      </c>
      <c r="H9" s="11">
        <v>1539</v>
      </c>
      <c r="I9" s="11">
        <v>12901</v>
      </c>
      <c r="J9" s="11">
        <v>7525</v>
      </c>
      <c r="K9" s="11">
        <v>3600</v>
      </c>
      <c r="L9" s="11">
        <v>3285</v>
      </c>
      <c r="M9" s="11">
        <v>5502</v>
      </c>
      <c r="N9" s="11">
        <v>3671</v>
      </c>
      <c r="O9" s="11">
        <f>SUM(B9:N9)</f>
        <v>81079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9</v>
      </c>
      <c r="O10" s="11">
        <f>SUM(B10:N10)</f>
        <v>9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71</v>
      </c>
      <c r="B11" s="13">
        <v>391202</v>
      </c>
      <c r="C11" s="13">
        <v>267536</v>
      </c>
      <c r="D11" s="13">
        <v>248676</v>
      </c>
      <c r="E11" s="13">
        <v>68505</v>
      </c>
      <c r="F11" s="13">
        <v>232411</v>
      </c>
      <c r="G11" s="13">
        <v>373798</v>
      </c>
      <c r="H11" s="13">
        <v>41470</v>
      </c>
      <c r="I11" s="13">
        <v>291826</v>
      </c>
      <c r="J11" s="13">
        <v>211568</v>
      </c>
      <c r="K11" s="13">
        <v>351584</v>
      </c>
      <c r="L11" s="13">
        <v>264538</v>
      </c>
      <c r="M11" s="13">
        <v>133087</v>
      </c>
      <c r="N11" s="13">
        <v>86289</v>
      </c>
      <c r="O11" s="11">
        <f>SUM(B11:N11)</f>
        <v>2962490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75</v>
      </c>
      <c r="B12" s="13">
        <v>25980</v>
      </c>
      <c r="C12" s="13">
        <v>22480</v>
      </c>
      <c r="D12" s="13">
        <v>17106</v>
      </c>
      <c r="E12" s="13">
        <v>6534</v>
      </c>
      <c r="F12" s="13">
        <v>19394</v>
      </c>
      <c r="G12" s="13">
        <v>33385</v>
      </c>
      <c r="H12" s="13">
        <v>4021</v>
      </c>
      <c r="I12" s="13">
        <v>25977</v>
      </c>
      <c r="J12" s="13">
        <v>17155</v>
      </c>
      <c r="K12" s="13">
        <v>21603</v>
      </c>
      <c r="L12" s="13">
        <v>16295</v>
      </c>
      <c r="M12" s="13">
        <v>6404</v>
      </c>
      <c r="N12" s="13">
        <v>3500</v>
      </c>
      <c r="O12" s="11">
        <f>SUM(B12:N12)</f>
        <v>219834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76</v>
      </c>
      <c r="B13" s="15">
        <f aca="true" t="shared" si="2" ref="B13:N13">B11-B12</f>
        <v>365222</v>
      </c>
      <c r="C13" s="15">
        <f t="shared" si="2"/>
        <v>245056</v>
      </c>
      <c r="D13" s="15">
        <f t="shared" si="2"/>
        <v>231570</v>
      </c>
      <c r="E13" s="15">
        <f t="shared" si="2"/>
        <v>61971</v>
      </c>
      <c r="F13" s="15">
        <f t="shared" si="2"/>
        <v>213017</v>
      </c>
      <c r="G13" s="15">
        <f t="shared" si="2"/>
        <v>340413</v>
      </c>
      <c r="H13" s="15">
        <f t="shared" si="2"/>
        <v>37449</v>
      </c>
      <c r="I13" s="15">
        <f t="shared" si="2"/>
        <v>265849</v>
      </c>
      <c r="J13" s="15">
        <f t="shared" si="2"/>
        <v>194413</v>
      </c>
      <c r="K13" s="15">
        <f t="shared" si="2"/>
        <v>329981</v>
      </c>
      <c r="L13" s="15">
        <f t="shared" si="2"/>
        <v>248243</v>
      </c>
      <c r="M13" s="15">
        <f t="shared" si="2"/>
        <v>126683</v>
      </c>
      <c r="N13" s="15">
        <f t="shared" si="2"/>
        <v>82789</v>
      </c>
      <c r="O13" s="11">
        <f>SUM(B13:N13)</f>
        <v>2742656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2.9364</v>
      </c>
      <c r="C15" s="17">
        <v>3.0335</v>
      </c>
      <c r="D15" s="17">
        <v>2.6604</v>
      </c>
      <c r="E15" s="17">
        <v>4.5449</v>
      </c>
      <c r="F15" s="17">
        <v>3.0836</v>
      </c>
      <c r="G15" s="17">
        <v>2.5372</v>
      </c>
      <c r="H15" s="17">
        <v>3.4065</v>
      </c>
      <c r="I15" s="17">
        <v>3.0121</v>
      </c>
      <c r="J15" s="17">
        <v>3.0296</v>
      </c>
      <c r="K15" s="17">
        <v>2.8637</v>
      </c>
      <c r="L15" s="17">
        <v>3.2607</v>
      </c>
      <c r="M15" s="17">
        <v>3.7626</v>
      </c>
      <c r="N15" s="17">
        <v>3.3987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65</v>
      </c>
      <c r="B16" s="17">
        <v>-0.0394</v>
      </c>
      <c r="C16" s="17">
        <v>-0.0407</v>
      </c>
      <c r="D16" s="17">
        <v>-0.0357</v>
      </c>
      <c r="E16" s="17">
        <v>-0.0609</v>
      </c>
      <c r="F16" s="17">
        <v>-0.0413</v>
      </c>
      <c r="G16" s="17">
        <v>-0.034</v>
      </c>
      <c r="H16" s="17">
        <v>-0.0457</v>
      </c>
      <c r="I16" s="17">
        <v>-0.0404</v>
      </c>
      <c r="J16" s="17">
        <v>-0.0406</v>
      </c>
      <c r="K16" s="17">
        <v>-0.0384</v>
      </c>
      <c r="L16" s="17">
        <v>-0.0437</v>
      </c>
      <c r="M16" s="17">
        <v>-0.0504</v>
      </c>
      <c r="N16" s="17">
        <v>-0.0456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1.183126533859223</v>
      </c>
      <c r="C18" s="19">
        <v>1.232979006771128</v>
      </c>
      <c r="D18" s="19">
        <v>1.329478999181579</v>
      </c>
      <c r="E18" s="19">
        <v>0.811357395515409</v>
      </c>
      <c r="F18" s="19">
        <v>1.34474485799473</v>
      </c>
      <c r="G18" s="19">
        <v>1.401538943250382</v>
      </c>
      <c r="H18" s="19">
        <v>1.62011771061563</v>
      </c>
      <c r="I18" s="19">
        <v>1.131722910755897</v>
      </c>
      <c r="J18" s="19">
        <v>1.354347548227825</v>
      </c>
      <c r="K18" s="19">
        <v>1.170636395636814</v>
      </c>
      <c r="L18" s="19">
        <v>1.230540055538653</v>
      </c>
      <c r="M18" s="19">
        <v>1.170528449587168</v>
      </c>
      <c r="N18" s="19">
        <v>1.03823819462249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66</v>
      </c>
      <c r="B20" s="24">
        <f aca="true" t="shared" si="3" ref="B20:N20">SUM(B21:B29)</f>
        <v>1507151.4100000001</v>
      </c>
      <c r="C20" s="24">
        <f t="shared" si="3"/>
        <v>1097301.8700000003</v>
      </c>
      <c r="D20" s="24">
        <f t="shared" si="3"/>
        <v>953102.7500000001</v>
      </c>
      <c r="E20" s="24">
        <f t="shared" si="3"/>
        <v>277422.63999999996</v>
      </c>
      <c r="F20" s="24">
        <f t="shared" si="3"/>
        <v>1044450.56</v>
      </c>
      <c r="G20" s="24">
        <f t="shared" si="3"/>
        <v>1466529.05</v>
      </c>
      <c r="H20" s="24">
        <f t="shared" si="3"/>
        <v>250677.76999999996</v>
      </c>
      <c r="I20" s="24">
        <f t="shared" si="3"/>
        <v>1118513.82</v>
      </c>
      <c r="J20" s="24">
        <f t="shared" si="3"/>
        <v>955941.7</v>
      </c>
      <c r="K20" s="24">
        <f t="shared" si="3"/>
        <v>1278881.77</v>
      </c>
      <c r="L20" s="24">
        <f t="shared" si="3"/>
        <v>1159630.2</v>
      </c>
      <c r="M20" s="24">
        <f t="shared" si="3"/>
        <v>660353.6400000001</v>
      </c>
      <c r="N20" s="24">
        <f t="shared" si="3"/>
        <v>340405.72000000003</v>
      </c>
      <c r="O20" s="24">
        <f>O21+O22+O23+O24+O25+O26+O27+O28+O29</f>
        <v>12110362.900000004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1160555.58</v>
      </c>
      <c r="C21" s="28">
        <f aca="true" t="shared" si="4" ref="C21:N21">ROUND((C15+C16)*C7,2)</f>
        <v>829460.51</v>
      </c>
      <c r="D21" s="28">
        <f t="shared" si="4"/>
        <v>666889.03</v>
      </c>
      <c r="E21" s="28">
        <f t="shared" si="4"/>
        <v>314270.11</v>
      </c>
      <c r="F21" s="28">
        <f t="shared" si="4"/>
        <v>722458.02</v>
      </c>
      <c r="G21" s="28">
        <f t="shared" si="4"/>
        <v>965699.52</v>
      </c>
      <c r="H21" s="28">
        <f t="shared" si="4"/>
        <v>144544.65</v>
      </c>
      <c r="I21" s="28">
        <f t="shared" si="4"/>
        <v>905557.23</v>
      </c>
      <c r="J21" s="28">
        <f t="shared" si="4"/>
        <v>654868.98</v>
      </c>
      <c r="K21" s="28">
        <f t="shared" si="4"/>
        <v>1003501.36</v>
      </c>
      <c r="L21" s="28">
        <f t="shared" si="4"/>
        <v>861586.59</v>
      </c>
      <c r="M21" s="28">
        <f t="shared" si="4"/>
        <v>514470.09</v>
      </c>
      <c r="N21" s="28">
        <f t="shared" si="4"/>
        <v>301675.05</v>
      </c>
      <c r="O21" s="28">
        <f aca="true" t="shared" si="5" ref="O21:O29">SUM(B21:N21)</f>
        <v>9045536.720000003</v>
      </c>
    </row>
    <row r="22" spans="1:23" ht="18.75" customHeight="1">
      <c r="A22" s="26" t="s">
        <v>33</v>
      </c>
      <c r="B22" s="28">
        <f>IF(B18&lt;&gt;0,ROUND((B18-1)*B21,2),0)</f>
        <v>212528.52</v>
      </c>
      <c r="C22" s="28">
        <f aca="true" t="shared" si="6" ref="C22:N22">IF(C18&lt;&gt;0,ROUND((C18-1)*C21,2),0)</f>
        <v>193246.89</v>
      </c>
      <c r="D22" s="28">
        <f t="shared" si="6"/>
        <v>219725.93</v>
      </c>
      <c r="E22" s="28">
        <f t="shared" si="6"/>
        <v>-59284.73</v>
      </c>
      <c r="F22" s="28">
        <f t="shared" si="6"/>
        <v>249063.69</v>
      </c>
      <c r="G22" s="28">
        <f t="shared" si="6"/>
        <v>387765.96</v>
      </c>
      <c r="H22" s="28">
        <f t="shared" si="6"/>
        <v>89634.7</v>
      </c>
      <c r="I22" s="28">
        <f t="shared" si="6"/>
        <v>119282.63</v>
      </c>
      <c r="J22" s="28">
        <f t="shared" si="6"/>
        <v>232051.22</v>
      </c>
      <c r="K22" s="28">
        <f t="shared" si="6"/>
        <v>171233.86</v>
      </c>
      <c r="L22" s="28">
        <f t="shared" si="6"/>
        <v>198630.22</v>
      </c>
      <c r="M22" s="28">
        <f t="shared" si="6"/>
        <v>87731.79</v>
      </c>
      <c r="N22" s="28">
        <f t="shared" si="6"/>
        <v>11535.51</v>
      </c>
      <c r="O22" s="28">
        <f t="shared" si="5"/>
        <v>2113146.1899999995</v>
      </c>
      <c r="W22" s="51"/>
    </row>
    <row r="23" spans="1:15" ht="18.75" customHeight="1">
      <c r="A23" s="26" t="s">
        <v>34</v>
      </c>
      <c r="B23" s="28">
        <v>69395.92</v>
      </c>
      <c r="C23" s="28">
        <v>45689.53</v>
      </c>
      <c r="D23" s="28">
        <v>31594.81</v>
      </c>
      <c r="E23" s="28">
        <v>11560.66</v>
      </c>
      <c r="F23" s="28">
        <v>42739</v>
      </c>
      <c r="G23" s="28">
        <v>68124.9</v>
      </c>
      <c r="H23" s="28">
        <v>6022.36</v>
      </c>
      <c r="I23" s="28">
        <v>47761.74</v>
      </c>
      <c r="J23" s="28">
        <v>39618.34</v>
      </c>
      <c r="K23" s="28">
        <v>60313.35</v>
      </c>
      <c r="L23" s="28">
        <v>55874.56</v>
      </c>
      <c r="M23" s="28">
        <v>26853.55</v>
      </c>
      <c r="N23" s="28">
        <v>16571.25</v>
      </c>
      <c r="O23" s="28">
        <f t="shared" si="5"/>
        <v>522119.97</v>
      </c>
    </row>
    <row r="24" spans="1:15" ht="18.75" customHeight="1">
      <c r="A24" s="26" t="s">
        <v>35</v>
      </c>
      <c r="B24" s="28">
        <v>3458.86</v>
      </c>
      <c r="C24" s="28">
        <v>3458.86</v>
      </c>
      <c r="D24" s="28">
        <v>1729.43</v>
      </c>
      <c r="E24" s="28">
        <v>1729.43</v>
      </c>
      <c r="F24" s="28">
        <v>1729.43</v>
      </c>
      <c r="G24" s="28">
        <v>1729.43</v>
      </c>
      <c r="H24" s="28">
        <v>1729.43</v>
      </c>
      <c r="I24" s="28">
        <v>3458.86</v>
      </c>
      <c r="J24" s="28">
        <v>1729.43</v>
      </c>
      <c r="K24" s="28">
        <v>1729.43</v>
      </c>
      <c r="L24" s="28">
        <v>1729.43</v>
      </c>
      <c r="M24" s="28">
        <v>1729.43</v>
      </c>
      <c r="N24" s="28">
        <v>1729.43</v>
      </c>
      <c r="O24" s="28">
        <f t="shared" si="5"/>
        <v>27670.88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67</v>
      </c>
      <c r="B26" s="28">
        <v>1088.98</v>
      </c>
      <c r="C26" s="28">
        <v>807.62</v>
      </c>
      <c r="D26" s="28">
        <v>692.99</v>
      </c>
      <c r="E26" s="28">
        <v>203.21</v>
      </c>
      <c r="F26" s="28">
        <v>765.93</v>
      </c>
      <c r="G26" s="28">
        <v>1073.35</v>
      </c>
      <c r="H26" s="28">
        <v>182.36</v>
      </c>
      <c r="I26" s="28">
        <v>810.22</v>
      </c>
      <c r="J26" s="28">
        <v>700.8</v>
      </c>
      <c r="K26" s="28">
        <v>932.67</v>
      </c>
      <c r="L26" s="28">
        <v>841.48</v>
      </c>
      <c r="M26" s="28">
        <v>474.15</v>
      </c>
      <c r="N26" s="28">
        <v>247.49</v>
      </c>
      <c r="O26" s="28">
        <f t="shared" si="5"/>
        <v>8821.25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68</v>
      </c>
      <c r="B27" s="28">
        <v>954.66</v>
      </c>
      <c r="C27" s="28">
        <v>710.77</v>
      </c>
      <c r="D27" s="28">
        <v>623.4</v>
      </c>
      <c r="E27" s="28">
        <v>190.42</v>
      </c>
      <c r="F27" s="28">
        <v>627.32</v>
      </c>
      <c r="G27" s="28">
        <v>845.1</v>
      </c>
      <c r="H27" s="28">
        <v>156.5</v>
      </c>
      <c r="I27" s="28">
        <v>661.25</v>
      </c>
      <c r="J27" s="28">
        <v>632.54</v>
      </c>
      <c r="K27" s="28">
        <v>812.51</v>
      </c>
      <c r="L27" s="28">
        <v>721.22</v>
      </c>
      <c r="M27" s="28">
        <v>408.22</v>
      </c>
      <c r="N27" s="28">
        <v>213.89</v>
      </c>
      <c r="O27" s="28">
        <f t="shared" si="5"/>
        <v>7557.800000000001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69</v>
      </c>
      <c r="B28" s="28">
        <v>445.34</v>
      </c>
      <c r="C28" s="28">
        <v>331.57</v>
      </c>
      <c r="D28" s="28">
        <v>290.81</v>
      </c>
      <c r="E28" s="28">
        <v>88.82</v>
      </c>
      <c r="F28" s="28">
        <v>292.63</v>
      </c>
      <c r="G28" s="28">
        <v>394.23</v>
      </c>
      <c r="H28" s="28">
        <v>73.01</v>
      </c>
      <c r="I28" s="28">
        <v>306.63</v>
      </c>
      <c r="J28" s="28">
        <v>295.07</v>
      </c>
      <c r="K28" s="28">
        <v>373.55</v>
      </c>
      <c r="L28" s="28">
        <v>336.44</v>
      </c>
      <c r="M28" s="28">
        <v>190.43</v>
      </c>
      <c r="N28" s="28">
        <v>99.78</v>
      </c>
      <c r="O28" s="28">
        <f t="shared" si="5"/>
        <v>3518.3100000000004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70</v>
      </c>
      <c r="B29" s="28">
        <v>58723.55</v>
      </c>
      <c r="C29" s="28">
        <v>23596.12</v>
      </c>
      <c r="D29" s="28">
        <v>31556.35</v>
      </c>
      <c r="E29" s="28">
        <v>8664.72</v>
      </c>
      <c r="F29" s="28">
        <v>26774.54</v>
      </c>
      <c r="G29" s="28">
        <v>40896.56</v>
      </c>
      <c r="H29" s="28">
        <v>8334.76</v>
      </c>
      <c r="I29" s="28">
        <v>40675.26</v>
      </c>
      <c r="J29" s="28">
        <v>26045.32</v>
      </c>
      <c r="K29" s="28">
        <v>39985.04</v>
      </c>
      <c r="L29" s="28">
        <v>39910.26</v>
      </c>
      <c r="M29" s="28">
        <v>28495.98</v>
      </c>
      <c r="N29" s="28">
        <v>8333.32</v>
      </c>
      <c r="O29" s="28">
        <f t="shared" si="5"/>
        <v>381991.77999999997</v>
      </c>
      <c r="P29"/>
      <c r="Q29"/>
      <c r="R29"/>
      <c r="S29"/>
      <c r="T29"/>
      <c r="U29"/>
      <c r="V29"/>
      <c r="W29"/>
      <c r="X29"/>
      <c r="Y29"/>
      <c r="Z29"/>
    </row>
    <row r="30" spans="1:16" ht="15" customHeight="1">
      <c r="A30" s="27"/>
      <c r="B30" s="16"/>
      <c r="C30" s="16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6"/>
      <c r="P30" s="52"/>
    </row>
    <row r="31" spans="1:15" ht="18.75" customHeight="1">
      <c r="A31" s="14" t="s">
        <v>37</v>
      </c>
      <c r="B31" s="28">
        <f>+B32+B34+B47+B48+B49+B54-B55</f>
        <v>333262.63</v>
      </c>
      <c r="C31" s="28">
        <f aca="true" t="shared" si="7" ref="C31:O31">+C32+C34+C47+C48+C49+C54-C55</f>
        <v>112734.18</v>
      </c>
      <c r="D31" s="28">
        <f t="shared" si="7"/>
        <v>23240.29</v>
      </c>
      <c r="E31" s="28">
        <f t="shared" si="7"/>
        <v>22468.52</v>
      </c>
      <c r="F31" s="28">
        <f t="shared" si="7"/>
        <v>166505.02</v>
      </c>
      <c r="G31" s="28">
        <f t="shared" si="7"/>
        <v>103502.47000000002</v>
      </c>
      <c r="H31" s="28">
        <f t="shared" si="7"/>
        <v>-12626.22</v>
      </c>
      <c r="I31" s="28">
        <f t="shared" si="7"/>
        <v>149670.21</v>
      </c>
      <c r="J31" s="28">
        <f t="shared" si="7"/>
        <v>-1137.7799999999988</v>
      </c>
      <c r="K31" s="28">
        <f t="shared" si="7"/>
        <v>230097.56</v>
      </c>
      <c r="L31" s="28">
        <f t="shared" si="7"/>
        <v>227145.74</v>
      </c>
      <c r="M31" s="28">
        <f t="shared" si="7"/>
        <v>107418.48</v>
      </c>
      <c r="N31" s="28">
        <f t="shared" si="7"/>
        <v>99831.89</v>
      </c>
      <c r="O31" s="28">
        <f t="shared" si="7"/>
        <v>1562112.99</v>
      </c>
    </row>
    <row r="32" spans="1:15" ht="18.75" customHeight="1">
      <c r="A32" s="26" t="s">
        <v>38</v>
      </c>
      <c r="B32" s="29">
        <f>+B33</f>
        <v>-41377.6</v>
      </c>
      <c r="C32" s="29">
        <f>+C33</f>
        <v>-42310.4</v>
      </c>
      <c r="D32" s="29">
        <f aca="true" t="shared" si="8" ref="D32:O32">+D33</f>
        <v>-23786.4</v>
      </c>
      <c r="E32" s="29">
        <f t="shared" si="8"/>
        <v>-6960.8</v>
      </c>
      <c r="F32" s="29">
        <f t="shared" si="8"/>
        <v>-22264</v>
      </c>
      <c r="G32" s="29">
        <f t="shared" si="8"/>
        <v>-52747.2</v>
      </c>
      <c r="H32" s="29">
        <f t="shared" si="8"/>
        <v>-6771.6</v>
      </c>
      <c r="I32" s="29">
        <f t="shared" si="8"/>
        <v>-56764.4</v>
      </c>
      <c r="J32" s="29">
        <f t="shared" si="8"/>
        <v>-33110</v>
      </c>
      <c r="K32" s="29">
        <f t="shared" si="8"/>
        <v>-15840</v>
      </c>
      <c r="L32" s="29">
        <f t="shared" si="8"/>
        <v>-14454</v>
      </c>
      <c r="M32" s="29">
        <f t="shared" si="8"/>
        <v>-24208.8</v>
      </c>
      <c r="N32" s="29">
        <f t="shared" si="8"/>
        <v>-16152.4</v>
      </c>
      <c r="O32" s="29">
        <f t="shared" si="8"/>
        <v>-356747.60000000003</v>
      </c>
    </row>
    <row r="33" spans="1:26" ht="18.75" customHeight="1">
      <c r="A33" s="27" t="s">
        <v>39</v>
      </c>
      <c r="B33" s="16">
        <f>ROUND((-B9)*$G$3,2)</f>
        <v>-41377.6</v>
      </c>
      <c r="C33" s="16">
        <f aca="true" t="shared" si="9" ref="C33:N33">ROUND((-C9)*$G$3,2)</f>
        <v>-42310.4</v>
      </c>
      <c r="D33" s="16">
        <f t="shared" si="9"/>
        <v>-23786.4</v>
      </c>
      <c r="E33" s="16">
        <f t="shared" si="9"/>
        <v>-6960.8</v>
      </c>
      <c r="F33" s="16">
        <f t="shared" si="9"/>
        <v>-22264</v>
      </c>
      <c r="G33" s="16">
        <f t="shared" si="9"/>
        <v>-52747.2</v>
      </c>
      <c r="H33" s="16">
        <f t="shared" si="9"/>
        <v>-6771.6</v>
      </c>
      <c r="I33" s="16">
        <f t="shared" si="9"/>
        <v>-56764.4</v>
      </c>
      <c r="J33" s="16">
        <f t="shared" si="9"/>
        <v>-33110</v>
      </c>
      <c r="K33" s="16">
        <f t="shared" si="9"/>
        <v>-15840</v>
      </c>
      <c r="L33" s="16">
        <f t="shared" si="9"/>
        <v>-14454</v>
      </c>
      <c r="M33" s="16">
        <f t="shared" si="9"/>
        <v>-24208.8</v>
      </c>
      <c r="N33" s="16">
        <f t="shared" si="9"/>
        <v>-16152.4</v>
      </c>
      <c r="O33" s="30">
        <f aca="true" t="shared" si="10" ref="O33:O55">SUM(B33:N33)</f>
        <v>-356747.60000000003</v>
      </c>
      <c r="P33"/>
      <c r="Q33"/>
      <c r="R33"/>
      <c r="S33"/>
      <c r="T33"/>
      <c r="U33"/>
      <c r="V33"/>
      <c r="W33"/>
      <c r="X33"/>
      <c r="Y33"/>
      <c r="Z33"/>
    </row>
    <row r="34" spans="1:15" ht="18.75" customHeight="1">
      <c r="A34" s="26" t="s">
        <v>40</v>
      </c>
      <c r="B34" s="29">
        <f>SUM(B35:B45)</f>
        <v>0</v>
      </c>
      <c r="C34" s="29">
        <f aca="true" t="shared" si="11" ref="C34:O34">SUM(C35:C45)</f>
        <v>0</v>
      </c>
      <c r="D34" s="29">
        <f t="shared" si="11"/>
        <v>0</v>
      </c>
      <c r="E34" s="29">
        <f t="shared" si="11"/>
        <v>0</v>
      </c>
      <c r="F34" s="29">
        <f t="shared" si="11"/>
        <v>0</v>
      </c>
      <c r="G34" s="29">
        <f t="shared" si="11"/>
        <v>0</v>
      </c>
      <c r="H34" s="29">
        <f t="shared" si="11"/>
        <v>-7270.29</v>
      </c>
      <c r="I34" s="29">
        <f t="shared" si="11"/>
        <v>0</v>
      </c>
      <c r="J34" s="29">
        <f t="shared" si="11"/>
        <v>0</v>
      </c>
      <c r="K34" s="29">
        <f t="shared" si="11"/>
        <v>0</v>
      </c>
      <c r="L34" s="29">
        <f t="shared" si="11"/>
        <v>0</v>
      </c>
      <c r="M34" s="29">
        <f t="shared" si="11"/>
        <v>0</v>
      </c>
      <c r="N34" s="29">
        <f t="shared" si="11"/>
        <v>0</v>
      </c>
      <c r="O34" s="29">
        <f t="shared" si="11"/>
        <v>-7270.290000000037</v>
      </c>
    </row>
    <row r="35" spans="1:26" ht="18.75" customHeight="1">
      <c r="A35" s="27" t="s">
        <v>41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f t="shared" si="10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27" t="s">
        <v>42</v>
      </c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f t="shared" si="10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43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-7270.29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-7270.29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44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2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45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 t="s">
        <v>80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1089000</v>
      </c>
      <c r="L40" s="31">
        <v>990000</v>
      </c>
      <c r="M40" s="31">
        <v>0</v>
      </c>
      <c r="N40" s="31">
        <v>0</v>
      </c>
      <c r="O40" s="31">
        <f t="shared" si="10"/>
        <v>2079000</v>
      </c>
      <c r="P40"/>
      <c r="Q40" s="57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-1089000</v>
      </c>
      <c r="L41" s="31">
        <v>-990000</v>
      </c>
      <c r="M41" s="31">
        <v>0</v>
      </c>
      <c r="N41" s="31">
        <v>0</v>
      </c>
      <c r="O41" s="31">
        <f t="shared" si="10"/>
        <v>-2079000</v>
      </c>
      <c r="P41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46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f t="shared" si="10"/>
        <v>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47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>SUM(B43:N43)</f>
        <v>0</v>
      </c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72</v>
      </c>
      <c r="B44" s="59">
        <v>0</v>
      </c>
      <c r="C44" s="59">
        <v>0</v>
      </c>
      <c r="D44" s="59">
        <v>0</v>
      </c>
      <c r="E44" s="59">
        <v>0</v>
      </c>
      <c r="F44" s="59">
        <v>0</v>
      </c>
      <c r="G44" s="59">
        <v>0</v>
      </c>
      <c r="H44" s="59">
        <v>0</v>
      </c>
      <c r="I44" s="59">
        <v>0</v>
      </c>
      <c r="J44" s="59">
        <v>0</v>
      </c>
      <c r="K44" s="59">
        <v>0</v>
      </c>
      <c r="L44" s="59">
        <v>0</v>
      </c>
      <c r="M44" s="59">
        <v>0</v>
      </c>
      <c r="N44" s="59">
        <v>0</v>
      </c>
      <c r="O44" s="31">
        <f t="shared" si="10"/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26" t="s">
        <v>84</v>
      </c>
      <c r="B47" s="33">
        <v>374640.23</v>
      </c>
      <c r="C47" s="33">
        <v>155044.58</v>
      </c>
      <c r="D47" s="33">
        <v>47026.69</v>
      </c>
      <c r="E47" s="33">
        <v>29429.32</v>
      </c>
      <c r="F47" s="33">
        <v>188769.02</v>
      </c>
      <c r="G47" s="33">
        <v>156249.67</v>
      </c>
      <c r="H47" s="33">
        <v>1415.67</v>
      </c>
      <c r="I47" s="33">
        <v>206434.61</v>
      </c>
      <c r="J47" s="33">
        <v>31972.22</v>
      </c>
      <c r="K47" s="33">
        <v>245937.56</v>
      </c>
      <c r="L47" s="33">
        <v>241599.74</v>
      </c>
      <c r="M47" s="33">
        <v>131627.28</v>
      </c>
      <c r="N47" s="33">
        <v>115984.29</v>
      </c>
      <c r="O47" s="31">
        <f t="shared" si="10"/>
        <v>1926130.8800000001</v>
      </c>
      <c r="P47"/>
      <c r="Q47"/>
      <c r="R47"/>
      <c r="S47"/>
      <c r="T47"/>
      <c r="U47"/>
      <c r="V47"/>
      <c r="W47"/>
      <c r="X47"/>
      <c r="Y47"/>
      <c r="Z47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>SUM(B48:N48)</f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74</v>
      </c>
      <c r="B49" s="33">
        <f>B50+B51</f>
        <v>0</v>
      </c>
      <c r="C49" s="33">
        <f aca="true" t="shared" si="12" ref="C49:O49">C50+C51</f>
        <v>0</v>
      </c>
      <c r="D49" s="33">
        <f t="shared" si="12"/>
        <v>0</v>
      </c>
      <c r="E49" s="33">
        <f t="shared" si="12"/>
        <v>0</v>
      </c>
      <c r="F49" s="33">
        <f t="shared" si="12"/>
        <v>0</v>
      </c>
      <c r="G49" s="33">
        <f t="shared" si="12"/>
        <v>0</v>
      </c>
      <c r="H49" s="33">
        <f t="shared" si="12"/>
        <v>0</v>
      </c>
      <c r="I49" s="33">
        <f t="shared" si="12"/>
        <v>0</v>
      </c>
      <c r="J49" s="33">
        <f t="shared" si="12"/>
        <v>0</v>
      </c>
      <c r="K49" s="33">
        <f t="shared" si="12"/>
        <v>0</v>
      </c>
      <c r="L49" s="33">
        <f t="shared" si="12"/>
        <v>0</v>
      </c>
      <c r="M49" s="33">
        <f t="shared" si="12"/>
        <v>0</v>
      </c>
      <c r="N49" s="33">
        <f t="shared" si="12"/>
        <v>0</v>
      </c>
      <c r="O49" s="33">
        <f t="shared" si="12"/>
        <v>0</v>
      </c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8.75" customHeight="1">
      <c r="A50" s="27" t="s">
        <v>77</v>
      </c>
      <c r="B50" s="33">
        <v>0</v>
      </c>
      <c r="C50" s="33">
        <v>0</v>
      </c>
      <c r="D50" s="33">
        <v>0</v>
      </c>
      <c r="E50" s="33">
        <v>0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1">
        <f t="shared" si="10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12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58"/>
      <c r="Q52" s="58"/>
      <c r="R52" s="58"/>
      <c r="S52" s="58"/>
      <c r="T52" s="58"/>
      <c r="U52" s="60"/>
      <c r="V52" s="61"/>
      <c r="W52" s="58"/>
      <c r="X52" s="58"/>
      <c r="Y52" s="58"/>
      <c r="Z52" s="58"/>
    </row>
    <row r="53" spans="1:26" ht="18.75" customHeight="1">
      <c r="A53" s="14" t="s">
        <v>49</v>
      </c>
      <c r="B53" s="34">
        <f>+B20+B31</f>
        <v>1840414.04</v>
      </c>
      <c r="C53" s="34">
        <f aca="true" t="shared" si="13" ref="C53:N53">+C20+C31</f>
        <v>1210036.0500000003</v>
      </c>
      <c r="D53" s="34">
        <f t="shared" si="13"/>
        <v>976343.0400000002</v>
      </c>
      <c r="E53" s="34">
        <f t="shared" si="13"/>
        <v>299891.16</v>
      </c>
      <c r="F53" s="34">
        <f t="shared" si="13"/>
        <v>1210955.58</v>
      </c>
      <c r="G53" s="34">
        <f t="shared" si="13"/>
        <v>1570031.52</v>
      </c>
      <c r="H53" s="34">
        <f t="shared" si="13"/>
        <v>238051.54999999996</v>
      </c>
      <c r="I53" s="34">
        <f t="shared" si="13"/>
        <v>1268184.03</v>
      </c>
      <c r="J53" s="34">
        <f t="shared" si="13"/>
        <v>954803.9199999999</v>
      </c>
      <c r="K53" s="34">
        <f t="shared" si="13"/>
        <v>1508979.33</v>
      </c>
      <c r="L53" s="34">
        <f t="shared" si="13"/>
        <v>1386775.94</v>
      </c>
      <c r="M53" s="34">
        <f t="shared" si="13"/>
        <v>767772.1200000001</v>
      </c>
      <c r="N53" s="34">
        <f t="shared" si="13"/>
        <v>440237.61000000004</v>
      </c>
      <c r="O53" s="34">
        <f>SUM(B53:N53)</f>
        <v>13672475.89</v>
      </c>
      <c r="P53" s="41"/>
      <c r="Q53" s="68"/>
      <c r="R53"/>
      <c r="S53"/>
      <c r="T53"/>
      <c r="U53" s="41"/>
      <c r="V53"/>
      <c r="W53"/>
      <c r="X53"/>
      <c r="Y53"/>
      <c r="Z53"/>
    </row>
    <row r="54" spans="1:21" ht="18.75" customHeight="1">
      <c r="A54" s="35" t="s">
        <v>50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16">
        <f t="shared" si="10"/>
        <v>0</v>
      </c>
      <c r="P54"/>
      <c r="Q54"/>
      <c r="R54"/>
      <c r="S54"/>
      <c r="U54" s="40"/>
    </row>
    <row r="55" spans="1:19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69"/>
      <c r="R55"/>
      <c r="S55"/>
    </row>
    <row r="56" spans="1:19" ht="15.75">
      <c r="A56" s="36"/>
      <c r="B56" s="37"/>
      <c r="C56" s="37"/>
      <c r="D56" s="38"/>
      <c r="E56" s="38"/>
      <c r="F56" s="38"/>
      <c r="G56" s="38"/>
      <c r="H56" s="38"/>
      <c r="I56" s="37"/>
      <c r="J56" s="38"/>
      <c r="K56" s="38"/>
      <c r="L56" s="38"/>
      <c r="M56" s="38"/>
      <c r="N56" s="38"/>
      <c r="O56" s="39"/>
      <c r="P56" s="40"/>
      <c r="Q56"/>
      <c r="R56" s="41"/>
      <c r="S56"/>
    </row>
    <row r="57" spans="1:19" ht="12.75" customHeight="1">
      <c r="A57" s="62"/>
      <c r="B57" s="63"/>
      <c r="C57" s="63"/>
      <c r="D57" s="64"/>
      <c r="E57" s="64"/>
      <c r="F57" s="64"/>
      <c r="G57" s="64"/>
      <c r="H57" s="64"/>
      <c r="I57" s="63"/>
      <c r="J57" s="64"/>
      <c r="K57" s="64"/>
      <c r="L57" s="64"/>
      <c r="M57" s="64"/>
      <c r="N57" s="64"/>
      <c r="O57" s="65"/>
      <c r="P57" s="58"/>
      <c r="Q57" s="58"/>
      <c r="R57" s="60"/>
      <c r="S57" s="58"/>
    </row>
    <row r="58" spans="1:17" ht="15" customHeight="1">
      <c r="A58" s="66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58"/>
      <c r="Q58" s="58"/>
    </row>
    <row r="59" spans="1:17" ht="18.75" customHeight="1">
      <c r="A59" s="14" t="s">
        <v>52</v>
      </c>
      <c r="B59" s="42">
        <f aca="true" t="shared" si="14" ref="B59:O59">SUM(B60:B70)</f>
        <v>1840414.05</v>
      </c>
      <c r="C59" s="42">
        <f t="shared" si="14"/>
        <v>1210036.04</v>
      </c>
      <c r="D59" s="42">
        <f t="shared" si="14"/>
        <v>976343.04</v>
      </c>
      <c r="E59" s="42">
        <f t="shared" si="14"/>
        <v>299891.15</v>
      </c>
      <c r="F59" s="42">
        <f t="shared" si="14"/>
        <v>1210955.58</v>
      </c>
      <c r="G59" s="42">
        <f t="shared" si="14"/>
        <v>1570031.52</v>
      </c>
      <c r="H59" s="42">
        <f t="shared" si="14"/>
        <v>238051.54</v>
      </c>
      <c r="I59" s="42">
        <f t="shared" si="14"/>
        <v>1268184.03</v>
      </c>
      <c r="J59" s="42">
        <f t="shared" si="14"/>
        <v>954803.91</v>
      </c>
      <c r="K59" s="42">
        <f t="shared" si="14"/>
        <v>1508979.32</v>
      </c>
      <c r="L59" s="42">
        <f t="shared" si="14"/>
        <v>1386775.95</v>
      </c>
      <c r="M59" s="42">
        <f t="shared" si="14"/>
        <v>767772.11</v>
      </c>
      <c r="N59" s="42">
        <f t="shared" si="14"/>
        <v>440237.62</v>
      </c>
      <c r="O59" s="34">
        <f t="shared" si="14"/>
        <v>13672475.859999998</v>
      </c>
      <c r="Q59"/>
    </row>
    <row r="60" spans="1:18" ht="18.75" customHeight="1">
      <c r="A60" s="26" t="s">
        <v>53</v>
      </c>
      <c r="B60" s="42">
        <v>1501892.86</v>
      </c>
      <c r="C60" s="42">
        <v>857663.38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v>0</v>
      </c>
      <c r="O60" s="34">
        <f>SUM(B60:N60)</f>
        <v>2359556.24</v>
      </c>
      <c r="P60"/>
      <c r="Q60"/>
      <c r="R60" s="41"/>
    </row>
    <row r="61" spans="1:16" ht="18.75" customHeight="1">
      <c r="A61" s="26" t="s">
        <v>54</v>
      </c>
      <c r="B61" s="42">
        <v>338521.19</v>
      </c>
      <c r="C61" s="42">
        <v>352372.66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 aca="true" t="shared" si="15" ref="O61:O70">SUM(B61:N61)</f>
        <v>690893.85</v>
      </c>
      <c r="P61"/>
    </row>
    <row r="62" spans="1:17" ht="18.75" customHeight="1">
      <c r="A62" s="26" t="s">
        <v>55</v>
      </c>
      <c r="B62" s="43">
        <v>0</v>
      </c>
      <c r="C62" s="43">
        <v>0</v>
      </c>
      <c r="D62" s="29">
        <v>976343.04</v>
      </c>
      <c r="E62" s="43">
        <v>0</v>
      </c>
      <c r="F62" s="43">
        <v>0</v>
      </c>
      <c r="G62" s="43">
        <v>0</v>
      </c>
      <c r="H62" s="42">
        <v>238051.54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29">
        <f t="shared" si="15"/>
        <v>1214394.58</v>
      </c>
      <c r="P62" s="52"/>
      <c r="Q62"/>
    </row>
    <row r="63" spans="1:18" ht="18.75" customHeight="1">
      <c r="A63" s="26" t="s">
        <v>56</v>
      </c>
      <c r="B63" s="43">
        <v>0</v>
      </c>
      <c r="C63" s="43">
        <v>0</v>
      </c>
      <c r="D63" s="43">
        <v>0</v>
      </c>
      <c r="E63" s="29">
        <v>299891.15</v>
      </c>
      <c r="F63" s="43">
        <v>0</v>
      </c>
      <c r="G63" s="43">
        <v>0</v>
      </c>
      <c r="H63" s="43">
        <v>0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34">
        <f t="shared" si="15"/>
        <v>299891.15</v>
      </c>
      <c r="R63"/>
    </row>
    <row r="64" spans="1:19" ht="18.75" customHeight="1">
      <c r="A64" s="26" t="s">
        <v>57</v>
      </c>
      <c r="B64" s="43">
        <v>0</v>
      </c>
      <c r="C64" s="43">
        <v>0</v>
      </c>
      <c r="D64" s="43">
        <v>0</v>
      </c>
      <c r="E64" s="43">
        <v>0</v>
      </c>
      <c r="F64" s="29">
        <v>1210955.58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29">
        <f t="shared" si="15"/>
        <v>1210955.58</v>
      </c>
      <c r="S64"/>
    </row>
    <row r="65" spans="1:20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2">
        <v>1570031.52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34">
        <f t="shared" si="15"/>
        <v>1570031.52</v>
      </c>
      <c r="T65"/>
    </row>
    <row r="66" spans="1:21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2">
        <v>1268184.03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1268184.03</v>
      </c>
      <c r="U66"/>
    </row>
    <row r="67" spans="1:22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29">
        <v>954803.91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954803.91</v>
      </c>
      <c r="V67"/>
    </row>
    <row r="68" spans="1:23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29">
        <v>1508979.32</v>
      </c>
      <c r="L68" s="29">
        <v>1386775.95</v>
      </c>
      <c r="M68" s="43">
        <v>0</v>
      </c>
      <c r="N68" s="43">
        <v>0</v>
      </c>
      <c r="O68" s="34">
        <f t="shared" si="15"/>
        <v>2895755.27</v>
      </c>
      <c r="P68"/>
      <c r="W68"/>
    </row>
    <row r="69" spans="1:25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29">
        <v>767772.11</v>
      </c>
      <c r="N69" s="43">
        <v>0</v>
      </c>
      <c r="O69" s="34">
        <f t="shared" si="15"/>
        <v>767772.11</v>
      </c>
      <c r="R69"/>
      <c r="Y69"/>
    </row>
    <row r="70" spans="1:26" ht="18.75" customHeight="1">
      <c r="A70" s="36" t="s">
        <v>63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0</v>
      </c>
      <c r="M70" s="44">
        <v>0</v>
      </c>
      <c r="N70" s="45">
        <v>440237.62</v>
      </c>
      <c r="O70" s="46">
        <f t="shared" si="15"/>
        <v>440237.62</v>
      </c>
      <c r="P70"/>
      <c r="S70"/>
      <c r="Z70"/>
    </row>
    <row r="71" spans="1:12" ht="21" customHeight="1">
      <c r="A71" s="47" t="s">
        <v>79</v>
      </c>
      <c r="B71" s="48"/>
      <c r="C71" s="48"/>
      <c r="D71"/>
      <c r="E71"/>
      <c r="F71"/>
      <c r="G71"/>
      <c r="H71" s="49"/>
      <c r="I71" s="49"/>
      <c r="J71"/>
      <c r="K71"/>
      <c r="L71"/>
    </row>
    <row r="72" spans="1:14" ht="15.75">
      <c r="A72" s="74" t="s">
        <v>85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</row>
    <row r="73" spans="2:14" ht="13.5">
      <c r="B73" s="53"/>
      <c r="C73" s="53"/>
      <c r="D73" s="54"/>
      <c r="E73" s="54"/>
      <c r="F73" s="54"/>
      <c r="G73" s="54"/>
      <c r="H73" s="53"/>
      <c r="I73" s="53"/>
      <c r="K73" s="54"/>
      <c r="M73" s="53"/>
      <c r="N73" s="53"/>
    </row>
    <row r="74" ht="14.25">
      <c r="N74" s="53"/>
    </row>
    <row r="75" ht="13.5">
      <c r="N75" s="53"/>
    </row>
    <row r="76" ht="13.5">
      <c r="N76" s="53"/>
    </row>
    <row r="77" ht="13.5">
      <c r="N77" s="53"/>
    </row>
    <row r="78" ht="13.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spans="3:14" ht="13.5">
      <c r="C87" s="52"/>
      <c r="D87" s="52"/>
      <c r="E87" s="52"/>
      <c r="N87" s="53"/>
    </row>
    <row r="88" spans="3:14" ht="13.5">
      <c r="C88" s="52"/>
      <c r="E88" s="52"/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ht="13.5">
      <c r="N97" s="53"/>
    </row>
    <row r="98" ht="13.5">
      <c r="N98" s="53"/>
    </row>
    <row r="99" ht="13.5">
      <c r="N99" s="53"/>
    </row>
    <row r="100" ht="13.5">
      <c r="N100" s="53"/>
    </row>
  </sheetData>
  <sheetProtection/>
  <mergeCells count="6">
    <mergeCell ref="A1:O1"/>
    <mergeCell ref="A2:O2"/>
    <mergeCell ref="A4:A6"/>
    <mergeCell ref="B4:N4"/>
    <mergeCell ref="O4:O6"/>
    <mergeCell ref="A72:N72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2023-09-25T14:50:20Z</dcterms:modified>
  <cp:category/>
  <cp:version/>
  <cp:contentType/>
  <cp:contentStatus/>
</cp:coreProperties>
</file>