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<sst xmlns="http://schemas.openxmlformats.org/spreadsheetml/2006/main" count="89" uniqueCount="86">
  <si>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</si>
  <si>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</si>
  <si>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</si>
  <si>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</si>
  <si>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</si>
  <si>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</si>
  <si>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</si>
  <si>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</si>
  <si>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</si>
  <si>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</si>
  <si>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</si>
  <si>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</si>
  <si>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</si>
  <si>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</si>
  <si>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</si>
  <si>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</si>
  <si>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</si>
  <si>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</si>
  <si>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</si>
  <si>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</si>
  <si>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</si>
  <si>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</si>
  <si>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</si>
  <si>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</si>
  <si>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</si>
  <si>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</si>
  <si>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</si>
  <si>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</si>
  <si>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</si>
  <si>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</si>
  <si>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</si>
  <si>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</si>
  <si>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</si>
  <si>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</si>
  <si>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</si>
  <si>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</si>
  <si>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</si>
  <si>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</si>
  <si>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</si>
  <si>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</si>
  <si>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</si>
  <si>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</si>
  <si>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</si>
  <si>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</si>
  <si>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</si>
  <si>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</si>
  <si>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</si>
  <si>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</si>
  <si>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</si>
  <si>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</si>
  <si>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</si>
  <si>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</si>
  <si>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</si>
  <si>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</si>
  <si>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</si>
  <si>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</si>
  <si>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</si>
  <si>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</si>
  <si>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</si>
  <si>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</si>
  <si>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</si>
  <si>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</si>
  <si>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</si>
  <si>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</si>
  <si>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</si>
  <si>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</si>
  <si>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</si>
  <si>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</si>
  <si>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</si>
  <si>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</si>
  <si>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</si>
  <si>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</si>
  <si>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</si>
  <si>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</si>
  <si>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</si>
  <si>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</si>
  <si>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</si>
  <si>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</si>
  <si>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</si>
  <si>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</si>
  <si>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</si>
  <si>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</si>
  <si>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</si>
  <si>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18/08/23 - VENCIMENTO 25/08/23</t>
  </si>
  <si>
    <t>5.3. Revisão de Remuneração pelo Transporte Coletivo¹</t>
  </si>
  <si>
    <t xml:space="preserve">          ¹ Revisões passageiros transportados, fator de transição e ar condicionado, mês de julho/23, total de 1.770.953 passageiros.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</si>
</sst>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0" fillId="0" borderId="0" xfId="0" applyNumberFormat="1" applyAlignment="1">
      <alignment/>
    </xf>
    <xf numFmtId="4" fontId="45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401360</v>
      </c>
      <c r="C7" s="9">
        <f t="shared" si="0"/>
        <v>274237</v>
      </c>
      <c r="D7" s="9">
        <f t="shared" si="0"/>
        <v>257641</v>
      </c>
      <c r="E7" s="9">
        <f t="shared" si="0"/>
        <v>71623</v>
      </c>
      <c r="F7" s="9">
        <f t="shared" si="0"/>
        <v>245191</v>
      </c>
      <c r="G7" s="9">
        <f t="shared" si="0"/>
        <v>384489</v>
      </c>
      <c r="H7" s="9">
        <f t="shared" si="0"/>
        <v>44124</v>
      </c>
      <c r="I7" s="9">
        <f t="shared" si="0"/>
        <v>309524</v>
      </c>
      <c r="J7" s="9">
        <f t="shared" si="0"/>
        <v>223298</v>
      </c>
      <c r="K7" s="9">
        <f t="shared" si="0"/>
        <v>353989</v>
      </c>
      <c r="L7" s="9">
        <f t="shared" si="0"/>
        <v>272969</v>
      </c>
      <c r="M7" s="9">
        <f t="shared" si="0"/>
        <v>135707</v>
      </c>
      <c r="N7" s="9">
        <f t="shared" si="0"/>
        <v>89276</v>
      </c>
      <c r="O7" s="9">
        <f t="shared" si="0"/>
        <v>3063428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10560</v>
      </c>
      <c r="C8" s="11">
        <f t="shared" si="1"/>
        <v>10271</v>
      </c>
      <c r="D8" s="11">
        <f t="shared" si="1"/>
        <v>5757</v>
      </c>
      <c r="E8" s="11">
        <f t="shared" si="1"/>
        <v>1715</v>
      </c>
      <c r="F8" s="11">
        <f t="shared" si="1"/>
        <v>5780</v>
      </c>
      <c r="G8" s="11">
        <f t="shared" si="1"/>
        <v>12847</v>
      </c>
      <c r="H8" s="11">
        <f t="shared" si="1"/>
        <v>1573</v>
      </c>
      <c r="I8" s="11">
        <f t="shared" si="1"/>
        <v>14166</v>
      </c>
      <c r="J8" s="11">
        <f t="shared" si="1"/>
        <v>8184</v>
      </c>
      <c r="K8" s="11">
        <f t="shared" si="1"/>
        <v>4123</v>
      </c>
      <c r="L8" s="11">
        <f t="shared" si="1"/>
        <v>3844</v>
      </c>
      <c r="M8" s="11">
        <f t="shared" si="1"/>
        <v>5617</v>
      </c>
      <c r="N8" s="11">
        <f t="shared" si="1"/>
        <v>3825</v>
      </c>
      <c r="O8" s="11">
        <f t="shared" si="1"/>
        <v>88262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10560</v>
      </c>
      <c r="C9" s="11">
        <v>10271</v>
      </c>
      <c r="D9" s="11">
        <v>5757</v>
      </c>
      <c r="E9" s="11">
        <v>1715</v>
      </c>
      <c r="F9" s="11">
        <v>5780</v>
      </c>
      <c r="G9" s="11">
        <v>12847</v>
      </c>
      <c r="H9" s="11">
        <v>1573</v>
      </c>
      <c r="I9" s="11">
        <v>14166</v>
      </c>
      <c r="J9" s="11">
        <v>8184</v>
      </c>
      <c r="K9" s="11">
        <v>4123</v>
      </c>
      <c r="L9" s="11">
        <v>3844</v>
      </c>
      <c r="M9" s="11">
        <v>5617</v>
      </c>
      <c r="N9" s="11">
        <v>3815</v>
      </c>
      <c r="O9" s="11">
        <f>SUM(B9:N9)</f>
        <v>88252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10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390800</v>
      </c>
      <c r="C11" s="13">
        <v>263966</v>
      </c>
      <c r="D11" s="13">
        <v>251884</v>
      </c>
      <c r="E11" s="13">
        <v>69908</v>
      </c>
      <c r="F11" s="13">
        <v>239411</v>
      </c>
      <c r="G11" s="13">
        <v>371642</v>
      </c>
      <c r="H11" s="13">
        <v>42551</v>
      </c>
      <c r="I11" s="13">
        <v>295358</v>
      </c>
      <c r="J11" s="13">
        <v>215114</v>
      </c>
      <c r="K11" s="13">
        <v>349866</v>
      </c>
      <c r="L11" s="13">
        <v>269125</v>
      </c>
      <c r="M11" s="13">
        <v>130090</v>
      </c>
      <c r="N11" s="13">
        <v>85451</v>
      </c>
      <c r="O11" s="11">
        <f>SUM(B11:N11)</f>
        <v>2975166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27358</v>
      </c>
      <c r="C12" s="13">
        <v>23357</v>
      </c>
      <c r="D12" s="13">
        <v>18676</v>
      </c>
      <c r="E12" s="13">
        <v>7096</v>
      </c>
      <c r="F12" s="13">
        <v>21083</v>
      </c>
      <c r="G12" s="13">
        <v>34616</v>
      </c>
      <c r="H12" s="13">
        <v>4305</v>
      </c>
      <c r="I12" s="13">
        <v>27338</v>
      </c>
      <c r="J12" s="13">
        <v>18219</v>
      </c>
      <c r="K12" s="13">
        <v>22460</v>
      </c>
      <c r="L12" s="13">
        <v>17307</v>
      </c>
      <c r="M12" s="13">
        <v>6609</v>
      </c>
      <c r="N12" s="13">
        <v>3524</v>
      </c>
      <c r="O12" s="11">
        <f>SUM(B12:N12)</f>
        <v>231948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363442</v>
      </c>
      <c r="C13" s="15">
        <f t="shared" si="2"/>
        <v>240609</v>
      </c>
      <c r="D13" s="15">
        <f t="shared" si="2"/>
        <v>233208</v>
      </c>
      <c r="E13" s="15">
        <f t="shared" si="2"/>
        <v>62812</v>
      </c>
      <c r="F13" s="15">
        <f t="shared" si="2"/>
        <v>218328</v>
      </c>
      <c r="G13" s="15">
        <f t="shared" si="2"/>
        <v>337026</v>
      </c>
      <c r="H13" s="15">
        <f t="shared" si="2"/>
        <v>38246</v>
      </c>
      <c r="I13" s="15">
        <f t="shared" si="2"/>
        <v>268020</v>
      </c>
      <c r="J13" s="15">
        <f t="shared" si="2"/>
        <v>196895</v>
      </c>
      <c r="K13" s="15">
        <f t="shared" si="2"/>
        <v>327406</v>
      </c>
      <c r="L13" s="15">
        <f t="shared" si="2"/>
        <v>251818</v>
      </c>
      <c r="M13" s="15">
        <f t="shared" si="2"/>
        <v>123481</v>
      </c>
      <c r="N13" s="15">
        <f t="shared" si="2"/>
        <v>81927</v>
      </c>
      <c r="O13" s="11">
        <f>SUM(B13:N13)</f>
        <v>2743218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1.184807814991799</v>
      </c>
      <c r="C18" s="19">
        <v>1.229499128727939</v>
      </c>
      <c r="D18" s="19">
        <v>1.337238424989248</v>
      </c>
      <c r="E18" s="19">
        <v>0.843582113823542</v>
      </c>
      <c r="F18" s="19">
        <v>1.309102798226404</v>
      </c>
      <c r="G18" s="19">
        <v>1.404878666156552</v>
      </c>
      <c r="H18" s="19">
        <v>1.590165257058242</v>
      </c>
      <c r="I18" s="19">
        <v>1.113893094474721</v>
      </c>
      <c r="J18" s="19">
        <v>1.345025665324895</v>
      </c>
      <c r="K18" s="19">
        <v>1.178507127141694</v>
      </c>
      <c r="L18" s="19">
        <v>1.225224825334759</v>
      </c>
      <c r="M18" s="19">
        <v>1.194010745858294</v>
      </c>
      <c r="N18" s="19">
        <v>1.042912511616542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 aca="true" t="shared" si="3" ref="B20:N20">SUM(B21:B29)</f>
        <v>1511869.58</v>
      </c>
      <c r="C20" s="24">
        <f t="shared" si="3"/>
        <v>1082651.9300000004</v>
      </c>
      <c r="D20" s="24">
        <f t="shared" si="3"/>
        <v>972198.4900000001</v>
      </c>
      <c r="E20" s="24">
        <f t="shared" si="3"/>
        <v>293966.27999999997</v>
      </c>
      <c r="F20" s="24">
        <f t="shared" si="3"/>
        <v>1050012.5799999998</v>
      </c>
      <c r="G20" s="24">
        <f t="shared" si="3"/>
        <v>1464701.28</v>
      </c>
      <c r="H20" s="24">
        <f t="shared" si="3"/>
        <v>252518.98</v>
      </c>
      <c r="I20" s="24">
        <f t="shared" si="3"/>
        <v>1118411.4100000001</v>
      </c>
      <c r="J20" s="24">
        <f t="shared" si="3"/>
        <v>966866.01</v>
      </c>
      <c r="K20" s="24">
        <f t="shared" si="3"/>
        <v>1284114.99</v>
      </c>
      <c r="L20" s="24">
        <f t="shared" si="3"/>
        <v>1177472.0399999998</v>
      </c>
      <c r="M20" s="24">
        <f t="shared" si="3"/>
        <v>660314.1400000001</v>
      </c>
      <c r="N20" s="24">
        <f t="shared" si="3"/>
        <v>339614.32</v>
      </c>
      <c r="O20" s="24">
        <f>O21+O22+O23+O24+O25+O26+O27+O28+O29</f>
        <v>12174712.03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1162739.92</v>
      </c>
      <c r="C21" s="28">
        <f aca="true" t="shared" si="4" ref="C21:N21">ROUND((C15+C16)*C7,2)</f>
        <v>820736.49</v>
      </c>
      <c r="D21" s="28">
        <f t="shared" si="4"/>
        <v>676230.33</v>
      </c>
      <c r="E21" s="28">
        <f t="shared" si="4"/>
        <v>321157.53</v>
      </c>
      <c r="F21" s="28">
        <f t="shared" si="4"/>
        <v>745944.58</v>
      </c>
      <c r="G21" s="28">
        <f t="shared" si="4"/>
        <v>962452.86</v>
      </c>
      <c r="H21" s="28">
        <f t="shared" si="4"/>
        <v>148291.94</v>
      </c>
      <c r="I21" s="28">
        <f t="shared" si="4"/>
        <v>919812.47</v>
      </c>
      <c r="J21" s="28">
        <f t="shared" si="4"/>
        <v>667437.72</v>
      </c>
      <c r="K21" s="28">
        <f t="shared" si="4"/>
        <v>1000125.12</v>
      </c>
      <c r="L21" s="28">
        <f t="shared" si="4"/>
        <v>878141.27</v>
      </c>
      <c r="M21" s="28">
        <f t="shared" si="4"/>
        <v>503771.53</v>
      </c>
      <c r="N21" s="28">
        <f t="shared" si="4"/>
        <v>299351.36</v>
      </c>
      <c r="O21" s="28">
        <f aca="true" t="shared" si="5" ref="O21:O29">SUM(B21:N21)</f>
        <v>9106193.12</v>
      </c>
    </row>
    <row r="22" spans="1:23" ht="18.75" customHeight="1">
      <c r="A22" s="26" t="s">
        <v>33</v>
      </c>
      <c r="B22" s="28">
        <f>IF(B18&lt;&gt;0,ROUND((B18-1)*B21,2),0)</f>
        <v>214883.42</v>
      </c>
      <c r="C22" s="28">
        <f aca="true" t="shared" si="6" ref="C22:N22">IF(C18&lt;&gt;0,ROUND((C18-1)*C21,2),0)</f>
        <v>188358.31</v>
      </c>
      <c r="D22" s="28">
        <f t="shared" si="6"/>
        <v>228050.85</v>
      </c>
      <c r="E22" s="28">
        <f t="shared" si="6"/>
        <v>-50234.78</v>
      </c>
      <c r="F22" s="28">
        <f t="shared" si="6"/>
        <v>230573.56</v>
      </c>
      <c r="G22" s="28">
        <f t="shared" si="6"/>
        <v>389676.63</v>
      </c>
      <c r="H22" s="28">
        <f t="shared" si="6"/>
        <v>87516.75</v>
      </c>
      <c r="I22" s="28">
        <f t="shared" si="6"/>
        <v>104760.29</v>
      </c>
      <c r="J22" s="28">
        <f t="shared" si="6"/>
        <v>230283.14</v>
      </c>
      <c r="K22" s="28">
        <f t="shared" si="6"/>
        <v>178529.46</v>
      </c>
      <c r="L22" s="28">
        <f t="shared" si="6"/>
        <v>197779.21</v>
      </c>
      <c r="M22" s="28">
        <f t="shared" si="6"/>
        <v>97737.09</v>
      </c>
      <c r="N22" s="28">
        <f t="shared" si="6"/>
        <v>12845.92</v>
      </c>
      <c r="O22" s="28">
        <f t="shared" si="5"/>
        <v>2110759.8499999996</v>
      </c>
      <c r="W22" s="51"/>
    </row>
    <row r="23" spans="1:15" ht="18.75" customHeight="1">
      <c r="A23" s="26" t="s">
        <v>34</v>
      </c>
      <c r="B23" s="28">
        <v>69574.85</v>
      </c>
      <c r="C23" s="28">
        <v>44665.22</v>
      </c>
      <c r="D23" s="28">
        <v>33011.31</v>
      </c>
      <c r="E23" s="28">
        <v>12156.51</v>
      </c>
      <c r="F23" s="28">
        <v>43301.98</v>
      </c>
      <c r="G23" s="28">
        <v>67638.33</v>
      </c>
      <c r="H23" s="28">
        <v>6234.23</v>
      </c>
      <c r="I23" s="28">
        <v>47929.03</v>
      </c>
      <c r="J23" s="28">
        <v>39736.78</v>
      </c>
      <c r="K23" s="28">
        <v>61627.21</v>
      </c>
      <c r="L23" s="28">
        <v>57999.69</v>
      </c>
      <c r="M23" s="28">
        <v>27507.31</v>
      </c>
      <c r="N23" s="28">
        <v>16793.14</v>
      </c>
      <c r="O23" s="28">
        <f t="shared" si="5"/>
        <v>528175.59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1088.98</v>
      </c>
      <c r="C26" s="28">
        <v>794.59</v>
      </c>
      <c r="D26" s="28">
        <v>706.01</v>
      </c>
      <c r="E26" s="28">
        <v>213.63</v>
      </c>
      <c r="F26" s="28">
        <v>768.54</v>
      </c>
      <c r="G26" s="28">
        <v>1068.14</v>
      </c>
      <c r="H26" s="28">
        <v>182.36</v>
      </c>
      <c r="I26" s="28">
        <v>807.62</v>
      </c>
      <c r="J26" s="28">
        <v>706.01</v>
      </c>
      <c r="K26" s="28">
        <v>932.67</v>
      </c>
      <c r="L26" s="28">
        <v>854.51</v>
      </c>
      <c r="M26" s="28">
        <v>474.15</v>
      </c>
      <c r="N26" s="28">
        <v>247.48</v>
      </c>
      <c r="O26" s="28">
        <f t="shared" si="5"/>
        <v>8844.69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954.66</v>
      </c>
      <c r="C27" s="28">
        <v>710.77</v>
      </c>
      <c r="D27" s="28">
        <v>623.4</v>
      </c>
      <c r="E27" s="28">
        <v>190.42</v>
      </c>
      <c r="F27" s="28">
        <v>627.32</v>
      </c>
      <c r="G27" s="28">
        <v>845.1</v>
      </c>
      <c r="H27" s="28">
        <v>156.5</v>
      </c>
      <c r="I27" s="28">
        <v>661.25</v>
      </c>
      <c r="J27" s="28">
        <v>632.54</v>
      </c>
      <c r="K27" s="28">
        <v>812.51</v>
      </c>
      <c r="L27" s="28">
        <v>721.23</v>
      </c>
      <c r="M27" s="28">
        <v>408.22</v>
      </c>
      <c r="N27" s="28">
        <v>213.89</v>
      </c>
      <c r="O27" s="28">
        <f t="shared" si="5"/>
        <v>7557.810000000001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58723.55</v>
      </c>
      <c r="C29" s="28">
        <v>23596.12</v>
      </c>
      <c r="D29" s="28">
        <v>31556.35</v>
      </c>
      <c r="E29" s="28">
        <v>8664.72</v>
      </c>
      <c r="F29" s="28">
        <v>26774.54</v>
      </c>
      <c r="G29" s="28">
        <v>40896.56</v>
      </c>
      <c r="H29" s="28">
        <v>8334.76</v>
      </c>
      <c r="I29" s="28">
        <v>40675.26</v>
      </c>
      <c r="J29" s="28">
        <v>26045.32</v>
      </c>
      <c r="K29" s="28">
        <v>39985.04</v>
      </c>
      <c r="L29" s="28">
        <v>39910.26</v>
      </c>
      <c r="M29" s="28">
        <v>28495.98</v>
      </c>
      <c r="N29" s="28">
        <v>8333.32</v>
      </c>
      <c r="O29" s="28">
        <f t="shared" si="5"/>
        <v>381991.77999999997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-60936.88</v>
      </c>
      <c r="C31" s="28">
        <f aca="true" t="shared" si="7" ref="C31:O31">+C32+C34+C47+C48+C49+C54-C55</f>
        <v>-29020.7</v>
      </c>
      <c r="D31" s="28">
        <f t="shared" si="7"/>
        <v>-54347.52</v>
      </c>
      <c r="E31" s="28">
        <f t="shared" si="7"/>
        <v>80641.19</v>
      </c>
      <c r="F31" s="28">
        <f t="shared" si="7"/>
        <v>233762.46</v>
      </c>
      <c r="G31" s="28">
        <f t="shared" si="7"/>
        <v>-60095.64</v>
      </c>
      <c r="H31" s="28">
        <f t="shared" si="7"/>
        <v>-13578.529999999999</v>
      </c>
      <c r="I31" s="28">
        <f t="shared" si="7"/>
        <v>-27941.310000000005</v>
      </c>
      <c r="J31" s="28">
        <f t="shared" si="7"/>
        <v>-31238.92</v>
      </c>
      <c r="K31" s="28">
        <f t="shared" si="7"/>
        <v>8962.810000000038</v>
      </c>
      <c r="L31" s="28">
        <f t="shared" si="7"/>
        <v>-13556.129999999961</v>
      </c>
      <c r="M31" s="28">
        <f t="shared" si="7"/>
        <v>-27961.769999999997</v>
      </c>
      <c r="N31" s="28">
        <f t="shared" si="7"/>
        <v>-7664.459999999999</v>
      </c>
      <c r="O31" s="28">
        <f t="shared" si="7"/>
        <v>-2975.4000000000815</v>
      </c>
    </row>
    <row r="32" spans="1:15" ht="18.75" customHeight="1">
      <c r="A32" s="26" t="s">
        <v>38</v>
      </c>
      <c r="B32" s="29">
        <f>+B33</f>
        <v>-46464</v>
      </c>
      <c r="C32" s="29">
        <f>+C33</f>
        <v>-45192.4</v>
      </c>
      <c r="D32" s="29">
        <f aca="true" t="shared" si="8" ref="D32:O32">+D33</f>
        <v>-25330.8</v>
      </c>
      <c r="E32" s="29">
        <f t="shared" si="8"/>
        <v>-7546</v>
      </c>
      <c r="F32" s="29">
        <f t="shared" si="8"/>
        <v>-25432</v>
      </c>
      <c r="G32" s="29">
        <f t="shared" si="8"/>
        <v>-56526.8</v>
      </c>
      <c r="H32" s="29">
        <f t="shared" si="8"/>
        <v>-6921.2</v>
      </c>
      <c r="I32" s="29">
        <f t="shared" si="8"/>
        <v>-62330.4</v>
      </c>
      <c r="J32" s="29">
        <f t="shared" si="8"/>
        <v>-36009.6</v>
      </c>
      <c r="K32" s="29">
        <f t="shared" si="8"/>
        <v>-18141.2</v>
      </c>
      <c r="L32" s="29">
        <f t="shared" si="8"/>
        <v>-16913.6</v>
      </c>
      <c r="M32" s="29">
        <f t="shared" si="8"/>
        <v>-24714.8</v>
      </c>
      <c r="N32" s="29">
        <f t="shared" si="8"/>
        <v>-16786</v>
      </c>
      <c r="O32" s="29">
        <f t="shared" si="8"/>
        <v>-388308.8</v>
      </c>
    </row>
    <row r="33" spans="1:26" ht="18.75" customHeight="1">
      <c r="A33" s="27" t="s">
        <v>39</v>
      </c>
      <c r="B33" s="16">
        <f>ROUND((-B9)*$G$3,2)</f>
        <v>-46464</v>
      </c>
      <c r="C33" s="16">
        <f aca="true" t="shared" si="9" ref="C33:N33">ROUND((-C9)*$G$3,2)</f>
        <v>-45192.4</v>
      </c>
      <c r="D33" s="16">
        <f t="shared" si="9"/>
        <v>-25330.8</v>
      </c>
      <c r="E33" s="16">
        <f t="shared" si="9"/>
        <v>-7546</v>
      </c>
      <c r="F33" s="16">
        <f t="shared" si="9"/>
        <v>-25432</v>
      </c>
      <c r="G33" s="16">
        <f t="shared" si="9"/>
        <v>-56526.8</v>
      </c>
      <c r="H33" s="16">
        <f t="shared" si="9"/>
        <v>-6921.2</v>
      </c>
      <c r="I33" s="16">
        <f t="shared" si="9"/>
        <v>-62330.4</v>
      </c>
      <c r="J33" s="16">
        <f t="shared" si="9"/>
        <v>-36009.6</v>
      </c>
      <c r="K33" s="16">
        <f t="shared" si="9"/>
        <v>-18141.2</v>
      </c>
      <c r="L33" s="16">
        <f t="shared" si="9"/>
        <v>-16913.6</v>
      </c>
      <c r="M33" s="16">
        <f t="shared" si="9"/>
        <v>-24714.8</v>
      </c>
      <c r="N33" s="16">
        <f t="shared" si="9"/>
        <v>-16786</v>
      </c>
      <c r="O33" s="30">
        <f aca="true" t="shared" si="10" ref="O33:O55">SUM(B33:N33)</f>
        <v>-388308.8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-1584</v>
      </c>
      <c r="C34" s="29">
        <f aca="true" t="shared" si="11" ref="C34:O34">SUM(C35:C45)</f>
        <v>0</v>
      </c>
      <c r="D34" s="29">
        <f t="shared" si="11"/>
        <v>-42273.87</v>
      </c>
      <c r="E34" s="29">
        <f t="shared" si="11"/>
        <v>-2520.11</v>
      </c>
      <c r="F34" s="29">
        <f t="shared" si="11"/>
        <v>-11694.09</v>
      </c>
      <c r="G34" s="29">
        <f t="shared" si="11"/>
        <v>-5940</v>
      </c>
      <c r="H34" s="29">
        <f t="shared" si="11"/>
        <v>-7325.53</v>
      </c>
      <c r="I34" s="29">
        <f t="shared" si="11"/>
        <v>0</v>
      </c>
      <c r="J34" s="29">
        <f t="shared" si="11"/>
        <v>-2178</v>
      </c>
      <c r="K34" s="29">
        <f t="shared" si="11"/>
        <v>-7314.959999999963</v>
      </c>
      <c r="L34" s="29">
        <f t="shared" si="11"/>
        <v>-12947.459999999963</v>
      </c>
      <c r="M34" s="29">
        <f t="shared" si="11"/>
        <v>-3306.62</v>
      </c>
      <c r="N34" s="29">
        <f t="shared" si="11"/>
        <v>-594</v>
      </c>
      <c r="O34" s="29">
        <f t="shared" si="11"/>
        <v>-97678.64000000013</v>
      </c>
    </row>
    <row r="35" spans="1:26" ht="18.75" customHeight="1">
      <c r="A35" s="27" t="s">
        <v>41</v>
      </c>
      <c r="B35" s="31">
        <v>-1584</v>
      </c>
      <c r="C35" s="31">
        <v>0</v>
      </c>
      <c r="D35" s="31">
        <v>-42273.87</v>
      </c>
      <c r="E35" s="31">
        <v>-2520.11</v>
      </c>
      <c r="F35" s="31">
        <v>-11694.09</v>
      </c>
      <c r="G35" s="31">
        <v>-5940</v>
      </c>
      <c r="H35" s="31">
        <v>0</v>
      </c>
      <c r="I35" s="31">
        <v>0</v>
      </c>
      <c r="J35" s="31">
        <v>-2178</v>
      </c>
      <c r="K35" s="31">
        <v>-7314.96</v>
      </c>
      <c r="L35" s="31">
        <v>-12947.46</v>
      </c>
      <c r="M35" s="31">
        <v>-3306.62</v>
      </c>
      <c r="N35" s="31">
        <v>-594</v>
      </c>
      <c r="O35" s="31">
        <f t="shared" si="10"/>
        <v>-90353.11000000002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29">
        <v>-7325.53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29">
        <f t="shared" si="10"/>
        <v>-7325.53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80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72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84</v>
      </c>
      <c r="B47" s="33">
        <v>-12888.88</v>
      </c>
      <c r="C47" s="33">
        <v>16171.7</v>
      </c>
      <c r="D47" s="33">
        <v>13257.15</v>
      </c>
      <c r="E47" s="33">
        <v>90707.3</v>
      </c>
      <c r="F47" s="33">
        <v>270888.55</v>
      </c>
      <c r="G47" s="33">
        <v>2371.16</v>
      </c>
      <c r="H47" s="33">
        <v>668.2</v>
      </c>
      <c r="I47" s="33">
        <v>34389.09</v>
      </c>
      <c r="J47" s="33">
        <v>6948.68</v>
      </c>
      <c r="K47" s="33">
        <v>34418.97</v>
      </c>
      <c r="L47" s="33">
        <v>16304.93</v>
      </c>
      <c r="M47" s="33">
        <v>59.65</v>
      </c>
      <c r="N47" s="33">
        <v>9715.54</v>
      </c>
      <c r="O47" s="31">
        <f t="shared" si="10"/>
        <v>483012.04000000004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74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77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49</v>
      </c>
      <c r="B53" s="34">
        <f>+B20+B31</f>
        <v>1450932.7000000002</v>
      </c>
      <c r="C53" s="34">
        <f aca="true" t="shared" si="13" ref="C53:N53">+C20+C31</f>
        <v>1053631.2300000004</v>
      </c>
      <c r="D53" s="34">
        <f t="shared" si="13"/>
        <v>917850.9700000001</v>
      </c>
      <c r="E53" s="34">
        <f t="shared" si="13"/>
        <v>374607.47</v>
      </c>
      <c r="F53" s="34">
        <f t="shared" si="13"/>
        <v>1283775.0399999998</v>
      </c>
      <c r="G53" s="34">
        <f t="shared" si="13"/>
        <v>1404605.6400000001</v>
      </c>
      <c r="H53" s="34">
        <f t="shared" si="13"/>
        <v>238940.45</v>
      </c>
      <c r="I53" s="34">
        <f t="shared" si="13"/>
        <v>1090470.1</v>
      </c>
      <c r="J53" s="34">
        <f t="shared" si="13"/>
        <v>935627.09</v>
      </c>
      <c r="K53" s="34">
        <f t="shared" si="13"/>
        <v>1293077.8</v>
      </c>
      <c r="L53" s="34">
        <f t="shared" si="13"/>
        <v>1163915.91</v>
      </c>
      <c r="M53" s="34">
        <f t="shared" si="13"/>
        <v>632352.3700000001</v>
      </c>
      <c r="N53" s="34">
        <f t="shared" si="13"/>
        <v>331949.86</v>
      </c>
      <c r="O53" s="34">
        <f>SUM(B53:N53)</f>
        <v>12171736.630000003</v>
      </c>
      <c r="P53"/>
      <c r="Q53" s="74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50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 s="74"/>
      <c r="R54"/>
      <c r="S54"/>
      <c r="U54" s="40"/>
    </row>
    <row r="55" spans="1:19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 s="73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52</v>
      </c>
      <c r="B59" s="42">
        <f aca="true" t="shared" si="14" ref="B59:O59">SUM(B60:B70)</f>
        <v>1450932.7</v>
      </c>
      <c r="C59" s="42">
        <f t="shared" si="14"/>
        <v>1053631.24</v>
      </c>
      <c r="D59" s="42">
        <f t="shared" si="14"/>
        <v>917850.97</v>
      </c>
      <c r="E59" s="42">
        <f t="shared" si="14"/>
        <v>374607.47</v>
      </c>
      <c r="F59" s="42">
        <f t="shared" si="14"/>
        <v>1283775.04</v>
      </c>
      <c r="G59" s="42">
        <f t="shared" si="14"/>
        <v>1404605.65</v>
      </c>
      <c r="H59" s="42">
        <f t="shared" si="14"/>
        <v>238940.45</v>
      </c>
      <c r="I59" s="42">
        <f t="shared" si="14"/>
        <v>1090470.1</v>
      </c>
      <c r="J59" s="42">
        <f t="shared" si="14"/>
        <v>935627.09</v>
      </c>
      <c r="K59" s="42">
        <f t="shared" si="14"/>
        <v>1293077.8</v>
      </c>
      <c r="L59" s="42">
        <f t="shared" si="14"/>
        <v>1163915.92</v>
      </c>
      <c r="M59" s="42">
        <f t="shared" si="14"/>
        <v>632352.36</v>
      </c>
      <c r="N59" s="42">
        <f t="shared" si="14"/>
        <v>331949.86</v>
      </c>
      <c r="O59" s="34">
        <f t="shared" si="14"/>
        <v>12171736.649999999</v>
      </c>
      <c r="Q59"/>
    </row>
    <row r="60" spans="1:18" ht="18.75" customHeight="1">
      <c r="A60" s="26" t="s">
        <v>53</v>
      </c>
      <c r="B60" s="42">
        <v>1186412.96</v>
      </c>
      <c r="C60" s="42">
        <v>747710.81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1934123.77</v>
      </c>
      <c r="P60"/>
      <c r="Q60"/>
      <c r="R60" s="41"/>
    </row>
    <row r="61" spans="1:16" ht="18.75" customHeight="1">
      <c r="A61" s="26" t="s">
        <v>54</v>
      </c>
      <c r="B61" s="42">
        <v>264519.74</v>
      </c>
      <c r="C61" s="42">
        <v>305920.43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570440.1699999999</v>
      </c>
      <c r="P61"/>
    </row>
    <row r="62" spans="1:17" ht="18.75" customHeight="1">
      <c r="A62" s="26" t="s">
        <v>55</v>
      </c>
      <c r="B62" s="43">
        <v>0</v>
      </c>
      <c r="C62" s="43">
        <v>0</v>
      </c>
      <c r="D62" s="29">
        <v>917850.97</v>
      </c>
      <c r="E62" s="43">
        <v>0</v>
      </c>
      <c r="F62" s="43">
        <v>0</v>
      </c>
      <c r="G62" s="43">
        <v>0</v>
      </c>
      <c r="H62" s="42">
        <v>238940.45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1156791.42</v>
      </c>
      <c r="P62" s="52"/>
      <c r="Q62"/>
    </row>
    <row r="63" spans="1:18" ht="18.75" customHeight="1">
      <c r="A63" s="26" t="s">
        <v>56</v>
      </c>
      <c r="B63" s="43">
        <v>0</v>
      </c>
      <c r="C63" s="43">
        <v>0</v>
      </c>
      <c r="D63" s="43">
        <v>0</v>
      </c>
      <c r="E63" s="29">
        <v>374607.47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374607.47</v>
      </c>
      <c r="R63"/>
    </row>
    <row r="64" spans="1:19" ht="18.75" customHeight="1">
      <c r="A64" s="26" t="s">
        <v>57</v>
      </c>
      <c r="B64" s="43">
        <v>0</v>
      </c>
      <c r="C64" s="43">
        <v>0</v>
      </c>
      <c r="D64" s="43">
        <v>0</v>
      </c>
      <c r="E64" s="43">
        <v>0</v>
      </c>
      <c r="F64" s="29">
        <v>1283775.04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1283775.04</v>
      </c>
      <c r="S64"/>
    </row>
    <row r="65" spans="1:20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1404605.65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1404605.65</v>
      </c>
      <c r="T65"/>
    </row>
    <row r="66" spans="1:21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1090470.1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1090470.1</v>
      </c>
      <c r="U66"/>
    </row>
    <row r="67" spans="1:22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935627.09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935627.09</v>
      </c>
      <c r="V67"/>
    </row>
    <row r="68" spans="1:23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1293077.8</v>
      </c>
      <c r="L68" s="29">
        <v>1163915.92</v>
      </c>
      <c r="M68" s="43">
        <v>0</v>
      </c>
      <c r="N68" s="43">
        <v>0</v>
      </c>
      <c r="O68" s="34">
        <f t="shared" si="15"/>
        <v>2456993.7199999997</v>
      </c>
      <c r="P68"/>
      <c r="W68"/>
    </row>
    <row r="69" spans="1:25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632352.36</v>
      </c>
      <c r="N69" s="43">
        <v>0</v>
      </c>
      <c r="O69" s="34">
        <f t="shared" si="15"/>
        <v>632352.36</v>
      </c>
      <c r="R69"/>
      <c r="Y69"/>
    </row>
    <row r="70" spans="1:26" ht="18.75" customHeight="1">
      <c r="A70" s="36" t="s">
        <v>63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331949.86</v>
      </c>
      <c r="O70" s="46">
        <f t="shared" si="15"/>
        <v>331949.86</v>
      </c>
      <c r="P70"/>
      <c r="S70"/>
      <c r="Z70"/>
    </row>
    <row r="71" spans="1:12" ht="21" customHeight="1">
      <c r="A71" s="47" t="s">
        <v>79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 t="s">
        <v>85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2023-08-24T20:19:36Z</dcterms:modified>
  <cp:category/>
  <cp:version/>
  <cp:contentType/>
  <cp:contentStatus/>
</cp:coreProperties>
</file>