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<sst xmlns="http://schemas.openxmlformats.org/spreadsheetml/2006/main" count="88" uniqueCount="85">
  <si>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</si>
  <si>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</si>
  <si>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</si>
  <si>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</si>
  <si>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</si>
  <si>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</si>
  <si>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</si>
  <si>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</si>
  <si>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</si>
  <si>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</si>
  <si>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</si>
  <si>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</si>
  <si>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</si>
  <si>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</si>
  <si>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</si>
  <si>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</si>
  <si>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</si>
  <si>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</si>
  <si>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</si>
  <si>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</si>
  <si>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</si>
  <si>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</si>
  <si>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</si>
  <si>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</si>
  <si>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</si>
  <si>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</si>
  <si>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</si>
  <si>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</si>
  <si>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</si>
  <si>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</si>
  <si>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</si>
  <si>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</si>
  <si>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</si>
  <si>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</si>
  <si>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</si>
  <si>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</si>
  <si>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</si>
  <si>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</si>
  <si>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</si>
  <si>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</si>
  <si>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</si>
  <si>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</si>
  <si>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</si>
  <si>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</si>
  <si>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</si>
  <si>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</si>
  <si>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</si>
  <si>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</si>
  <si>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</si>
  <si>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</si>
  <si>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</si>
  <si>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</si>
  <si>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</si>
  <si>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</si>
  <si>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</si>
  <si>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</si>
  <si>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</si>
  <si>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</si>
  <si>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</si>
  <si>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</si>
  <si>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</si>
  <si>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</si>
  <si>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</si>
  <si>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</si>
  <si>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</si>
  <si>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</si>
  <si>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</si>
  <si>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</si>
  <si>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</si>
  <si>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</si>
  <si>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</si>
  <si>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</si>
  <si>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</si>
  <si>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</si>
  <si>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</si>
  <si>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</si>
  <si>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</si>
  <si>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</si>
  <si>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</si>
  <si>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</si>
  <si>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</si>
  <si>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</si>
  <si>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</si>
  <si>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</si>
  <si>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05/08/23 - VENCIMENTO 11/08/23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</si>
</sst>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914400</xdr:colOff>
      <xdr:row>77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879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1" sqref="C11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281277</v>
      </c>
      <c r="C7" s="9">
        <f t="shared" si="0"/>
        <v>184222</v>
      </c>
      <c r="D7" s="9">
        <f t="shared" si="0"/>
        <v>192084</v>
      </c>
      <c r="E7" s="9">
        <f t="shared" si="0"/>
        <v>50868</v>
      </c>
      <c r="F7" s="9">
        <f t="shared" si="0"/>
        <v>152693</v>
      </c>
      <c r="G7" s="9">
        <f t="shared" si="0"/>
        <v>241085</v>
      </c>
      <c r="H7" s="9">
        <f t="shared" si="0"/>
        <v>29922</v>
      </c>
      <c r="I7" s="9">
        <f t="shared" si="0"/>
        <v>196415</v>
      </c>
      <c r="J7" s="9">
        <f t="shared" si="0"/>
        <v>155559</v>
      </c>
      <c r="K7" s="9">
        <f t="shared" si="0"/>
        <v>233411</v>
      </c>
      <c r="L7" s="9">
        <f t="shared" si="0"/>
        <v>180074</v>
      </c>
      <c r="M7" s="9">
        <f t="shared" si="0"/>
        <v>82503</v>
      </c>
      <c r="N7" s="9">
        <f t="shared" si="0"/>
        <v>52989</v>
      </c>
      <c r="O7" s="9">
        <f t="shared" si="0"/>
        <v>2033102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10253</v>
      </c>
      <c r="C8" s="11">
        <f t="shared" si="1"/>
        <v>10236</v>
      </c>
      <c r="D8" s="11">
        <f t="shared" si="1"/>
        <v>6592</v>
      </c>
      <c r="E8" s="11">
        <f t="shared" si="1"/>
        <v>1728</v>
      </c>
      <c r="F8" s="11">
        <f t="shared" si="1"/>
        <v>5426</v>
      </c>
      <c r="G8" s="11">
        <f t="shared" si="1"/>
        <v>11252</v>
      </c>
      <c r="H8" s="11">
        <f t="shared" si="1"/>
        <v>1470</v>
      </c>
      <c r="I8" s="11">
        <f t="shared" si="1"/>
        <v>12559</v>
      </c>
      <c r="J8" s="11">
        <f t="shared" si="1"/>
        <v>7867</v>
      </c>
      <c r="K8" s="11">
        <f t="shared" si="1"/>
        <v>3635</v>
      </c>
      <c r="L8" s="11">
        <f t="shared" si="1"/>
        <v>3452</v>
      </c>
      <c r="M8" s="11">
        <f t="shared" si="1"/>
        <v>4186</v>
      </c>
      <c r="N8" s="11">
        <f t="shared" si="1"/>
        <v>2856</v>
      </c>
      <c r="O8" s="11">
        <f t="shared" si="1"/>
        <v>81512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10253</v>
      </c>
      <c r="C9" s="11">
        <v>10236</v>
      </c>
      <c r="D9" s="11">
        <v>6592</v>
      </c>
      <c r="E9" s="11">
        <v>1728</v>
      </c>
      <c r="F9" s="11">
        <v>5426</v>
      </c>
      <c r="G9" s="11">
        <v>11252</v>
      </c>
      <c r="H9" s="11">
        <v>1470</v>
      </c>
      <c r="I9" s="11">
        <v>12559</v>
      </c>
      <c r="J9" s="11">
        <v>7867</v>
      </c>
      <c r="K9" s="11">
        <v>3634</v>
      </c>
      <c r="L9" s="11">
        <v>3452</v>
      </c>
      <c r="M9" s="11">
        <v>4186</v>
      </c>
      <c r="N9" s="11">
        <v>2841</v>
      </c>
      <c r="O9" s="11">
        <f>SUM(B9:N9)</f>
        <v>81496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</v>
      </c>
      <c r="L10" s="13">
        <v>0</v>
      </c>
      <c r="M10" s="13">
        <v>0</v>
      </c>
      <c r="N10" s="13">
        <v>15</v>
      </c>
      <c r="O10" s="11">
        <f>SUM(B10:N10)</f>
        <v>16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271024</v>
      </c>
      <c r="C11" s="13">
        <v>173986</v>
      </c>
      <c r="D11" s="13">
        <v>185492</v>
      </c>
      <c r="E11" s="13">
        <v>49140</v>
      </c>
      <c r="F11" s="13">
        <v>147267</v>
      </c>
      <c r="G11" s="13">
        <v>229833</v>
      </c>
      <c r="H11" s="13">
        <v>28452</v>
      </c>
      <c r="I11" s="13">
        <v>183856</v>
      </c>
      <c r="J11" s="13">
        <v>147692</v>
      </c>
      <c r="K11" s="13">
        <v>229776</v>
      </c>
      <c r="L11" s="13">
        <v>176622</v>
      </c>
      <c r="M11" s="13">
        <v>78317</v>
      </c>
      <c r="N11" s="13">
        <v>50133</v>
      </c>
      <c r="O11" s="11">
        <f>SUM(B11:N11)</f>
        <v>1951590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21093</v>
      </c>
      <c r="C12" s="13">
        <v>17762</v>
      </c>
      <c r="D12" s="13">
        <v>15356</v>
      </c>
      <c r="E12" s="13">
        <v>5731</v>
      </c>
      <c r="F12" s="13">
        <v>14898</v>
      </c>
      <c r="G12" s="13">
        <v>25480</v>
      </c>
      <c r="H12" s="13">
        <v>3481</v>
      </c>
      <c r="I12" s="13">
        <v>19808</v>
      </c>
      <c r="J12" s="13">
        <v>13736</v>
      </c>
      <c r="K12" s="13">
        <v>17039</v>
      </c>
      <c r="L12" s="13">
        <v>12263</v>
      </c>
      <c r="M12" s="13">
        <v>4502</v>
      </c>
      <c r="N12" s="13">
        <v>2366</v>
      </c>
      <c r="O12" s="11">
        <f>SUM(B12:N12)</f>
        <v>173515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249931</v>
      </c>
      <c r="C13" s="15">
        <f t="shared" si="2"/>
        <v>156224</v>
      </c>
      <c r="D13" s="15">
        <f t="shared" si="2"/>
        <v>170136</v>
      </c>
      <c r="E13" s="15">
        <f t="shared" si="2"/>
        <v>43409</v>
      </c>
      <c r="F13" s="15">
        <f t="shared" si="2"/>
        <v>132369</v>
      </c>
      <c r="G13" s="15">
        <f t="shared" si="2"/>
        <v>204353</v>
      </c>
      <c r="H13" s="15">
        <f t="shared" si="2"/>
        <v>24971</v>
      </c>
      <c r="I13" s="15">
        <f t="shared" si="2"/>
        <v>164048</v>
      </c>
      <c r="J13" s="15">
        <f t="shared" si="2"/>
        <v>133956</v>
      </c>
      <c r="K13" s="15">
        <f t="shared" si="2"/>
        <v>212737</v>
      </c>
      <c r="L13" s="15">
        <f t="shared" si="2"/>
        <v>164359</v>
      </c>
      <c r="M13" s="15">
        <f t="shared" si="2"/>
        <v>73815</v>
      </c>
      <c r="N13" s="15">
        <f t="shared" si="2"/>
        <v>47767</v>
      </c>
      <c r="O13" s="11">
        <f>SUM(B13:N13)</f>
        <v>1778075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-0.0394</v>
      </c>
      <c r="C16" s="17">
        <v>-0.0407</v>
      </c>
      <c r="D16" s="17">
        <v>-0.0357</v>
      </c>
      <c r="E16" s="17">
        <v>-0.0609</v>
      </c>
      <c r="F16" s="17">
        <v>-0.0413</v>
      </c>
      <c r="G16" s="17">
        <v>-0.034</v>
      </c>
      <c r="H16" s="17">
        <v>-0.0457</v>
      </c>
      <c r="I16" s="17">
        <v>-0.0404</v>
      </c>
      <c r="J16" s="17">
        <v>-0.0406</v>
      </c>
      <c r="K16" s="17">
        <v>-0.0384</v>
      </c>
      <c r="L16" s="17">
        <v>-0.0437</v>
      </c>
      <c r="M16" s="17">
        <v>-0.0504</v>
      </c>
      <c r="N16" s="17">
        <v>-0.0456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1.171350217559752</v>
      </c>
      <c r="C18" s="19">
        <v>1.372640956515182</v>
      </c>
      <c r="D18" s="19">
        <v>1.395858570726055</v>
      </c>
      <c r="E18" s="19">
        <v>0.853946350442596</v>
      </c>
      <c r="F18" s="19">
        <v>1.305916117812113</v>
      </c>
      <c r="G18" s="19">
        <v>1.407652283419884</v>
      </c>
      <c r="H18" s="19">
        <v>1.590008730701913</v>
      </c>
      <c r="I18" s="19">
        <v>1.117274343349143</v>
      </c>
      <c r="J18" s="19">
        <v>1.361140239793235</v>
      </c>
      <c r="K18" s="19">
        <v>1.19687164474028</v>
      </c>
      <c r="L18" s="19">
        <v>1.251526457425186</v>
      </c>
      <c r="M18" s="19">
        <v>1.208993647124327</v>
      </c>
      <c r="N18" s="19">
        <v>1.071458123453937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1063321.6199999999</v>
      </c>
      <c r="C20" s="24">
        <f t="shared" si="3"/>
        <v>818796.25</v>
      </c>
      <c r="D20" s="24">
        <f t="shared" si="3"/>
        <v>763540.9700000002</v>
      </c>
      <c r="E20" s="24">
        <f t="shared" si="3"/>
        <v>214465.08</v>
      </c>
      <c r="F20" s="24">
        <f t="shared" si="3"/>
        <v>664284.4300000002</v>
      </c>
      <c r="G20" s="24">
        <f t="shared" si="3"/>
        <v>933645.73</v>
      </c>
      <c r="H20" s="24">
        <f t="shared" si="3"/>
        <v>175266.16</v>
      </c>
      <c r="I20" s="24">
        <f t="shared" si="3"/>
        <v>729498.2799999999</v>
      </c>
      <c r="J20" s="24">
        <f t="shared" si="3"/>
        <v>688296.89</v>
      </c>
      <c r="K20" s="24">
        <f t="shared" si="3"/>
        <v>871101.8400000001</v>
      </c>
      <c r="L20" s="24">
        <f t="shared" si="3"/>
        <v>806554.38</v>
      </c>
      <c r="M20" s="24">
        <f t="shared" si="3"/>
        <v>420180.06999999995</v>
      </c>
      <c r="N20" s="24">
        <f t="shared" si="3"/>
        <v>211206.44000000003</v>
      </c>
      <c r="O20" s="24">
        <f>O21+O22+O23+O24+O25+O26+O27+O28+O29</f>
        <v>8360158.139999999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814859.47</v>
      </c>
      <c r="C21" s="28">
        <f aca="true" t="shared" si="4" ref="C21:N21">ROUND((C15+C16)*C7,2)</f>
        <v>551339.6</v>
      </c>
      <c r="D21" s="28">
        <f t="shared" si="4"/>
        <v>504162.87</v>
      </c>
      <c r="E21" s="28">
        <f t="shared" si="4"/>
        <v>228092.11</v>
      </c>
      <c r="F21" s="28">
        <f t="shared" si="4"/>
        <v>464537.91</v>
      </c>
      <c r="G21" s="28">
        <f t="shared" si="4"/>
        <v>603483.97</v>
      </c>
      <c r="H21" s="28">
        <f t="shared" si="4"/>
        <v>100561.86</v>
      </c>
      <c r="I21" s="28">
        <f t="shared" si="4"/>
        <v>583686.46</v>
      </c>
      <c r="J21" s="28">
        <f t="shared" si="4"/>
        <v>464965.85</v>
      </c>
      <c r="K21" s="28">
        <f t="shared" si="4"/>
        <v>659456.1</v>
      </c>
      <c r="L21" s="28">
        <f t="shared" si="4"/>
        <v>579298.06</v>
      </c>
      <c r="M21" s="28">
        <f t="shared" si="4"/>
        <v>306267.64</v>
      </c>
      <c r="N21" s="28">
        <f t="shared" si="4"/>
        <v>177677.42</v>
      </c>
      <c r="O21" s="28">
        <f aca="true" t="shared" si="5" ref="O21:O29">SUM(B21:N21)</f>
        <v>6038389.319999999</v>
      </c>
    </row>
    <row r="22" spans="1:23" ht="18.75" customHeight="1">
      <c r="A22" s="26" t="s">
        <v>33</v>
      </c>
      <c r="B22" s="28">
        <f>IF(B18&lt;&gt;0,ROUND((B18-1)*B21,2),0)</f>
        <v>139626.35</v>
      </c>
      <c r="C22" s="28">
        <f aca="true" t="shared" si="6" ref="C22:N22">IF(C18&lt;&gt;0,ROUND((C18-1)*C21,2),0)</f>
        <v>205451.72</v>
      </c>
      <c r="D22" s="28">
        <f t="shared" si="6"/>
        <v>199577.19</v>
      </c>
      <c r="E22" s="28">
        <f t="shared" si="6"/>
        <v>-33313.69</v>
      </c>
      <c r="F22" s="28">
        <f t="shared" si="6"/>
        <v>142109.63</v>
      </c>
      <c r="G22" s="28">
        <f t="shared" si="6"/>
        <v>246011.62</v>
      </c>
      <c r="H22" s="28">
        <f t="shared" si="6"/>
        <v>59332.38</v>
      </c>
      <c r="I22" s="28">
        <f t="shared" si="6"/>
        <v>68451.45</v>
      </c>
      <c r="J22" s="28">
        <f t="shared" si="6"/>
        <v>167917.88</v>
      </c>
      <c r="K22" s="28">
        <f t="shared" si="6"/>
        <v>129828.21</v>
      </c>
      <c r="L22" s="28">
        <f t="shared" si="6"/>
        <v>145708.79</v>
      </c>
      <c r="M22" s="28">
        <f t="shared" si="6"/>
        <v>64007.99</v>
      </c>
      <c r="N22" s="28">
        <f t="shared" si="6"/>
        <v>12696.5</v>
      </c>
      <c r="O22" s="28">
        <f t="shared" si="5"/>
        <v>1547406.0199999998</v>
      </c>
      <c r="W22" s="51"/>
    </row>
    <row r="23" spans="1:15" ht="18.75" customHeight="1">
      <c r="A23" s="26" t="s">
        <v>34</v>
      </c>
      <c r="B23" s="28">
        <v>44018.53</v>
      </c>
      <c r="C23" s="28">
        <v>32928.05</v>
      </c>
      <c r="D23" s="28">
        <v>24699.52</v>
      </c>
      <c r="E23" s="28">
        <v>8760.56</v>
      </c>
      <c r="F23" s="28">
        <v>27428.8</v>
      </c>
      <c r="G23" s="28">
        <v>39185.36</v>
      </c>
      <c r="H23" s="28">
        <v>4872.41</v>
      </c>
      <c r="I23" s="28">
        <v>31411.68</v>
      </c>
      <c r="J23" s="28">
        <v>25895.37</v>
      </c>
      <c r="K23" s="28">
        <v>37893.14</v>
      </c>
      <c r="L23" s="28">
        <v>37907.12</v>
      </c>
      <c r="M23" s="28">
        <v>18598.42</v>
      </c>
      <c r="N23" s="28">
        <v>10208.61</v>
      </c>
      <c r="O23" s="28">
        <f t="shared" si="5"/>
        <v>343807.56999999995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3458.86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27670.88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1234.87</v>
      </c>
      <c r="C26" s="28">
        <v>979.56</v>
      </c>
      <c r="D26" s="28">
        <v>901.4</v>
      </c>
      <c r="E26" s="28">
        <v>252.71</v>
      </c>
      <c r="F26" s="28">
        <v>784.17</v>
      </c>
      <c r="G26" s="28">
        <v>1099.4</v>
      </c>
      <c r="H26" s="28">
        <v>205.81</v>
      </c>
      <c r="I26" s="28">
        <v>846.69</v>
      </c>
      <c r="J26" s="28">
        <v>815.43</v>
      </c>
      <c r="K26" s="28">
        <v>1023.85</v>
      </c>
      <c r="L26" s="28">
        <v>943.09</v>
      </c>
      <c r="M26" s="28">
        <v>481.96</v>
      </c>
      <c r="N26" s="28">
        <v>247.49</v>
      </c>
      <c r="O26" s="28">
        <f t="shared" si="5"/>
        <v>9816.43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954.65</v>
      </c>
      <c r="C27" s="28">
        <v>710.77</v>
      </c>
      <c r="D27" s="28">
        <v>623.4</v>
      </c>
      <c r="E27" s="28">
        <v>190.42</v>
      </c>
      <c r="F27" s="28">
        <v>627.32</v>
      </c>
      <c r="G27" s="28">
        <v>845.16</v>
      </c>
      <c r="H27" s="28">
        <v>156.5</v>
      </c>
      <c r="I27" s="28">
        <v>661.25</v>
      </c>
      <c r="J27" s="28">
        <v>632.54</v>
      </c>
      <c r="K27" s="28">
        <v>812.52</v>
      </c>
      <c r="L27" s="28">
        <v>721.19</v>
      </c>
      <c r="M27" s="28">
        <v>408.22</v>
      </c>
      <c r="N27" s="28">
        <v>213.89</v>
      </c>
      <c r="O27" s="28">
        <f t="shared" si="5"/>
        <v>7557.830000000002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58723.55</v>
      </c>
      <c r="C29" s="28">
        <v>23596.12</v>
      </c>
      <c r="D29" s="28">
        <v>31556.35</v>
      </c>
      <c r="E29" s="28">
        <v>8664.72</v>
      </c>
      <c r="F29" s="28">
        <v>26774.54</v>
      </c>
      <c r="G29" s="28">
        <v>40896.56</v>
      </c>
      <c r="H29" s="28">
        <v>8334.76</v>
      </c>
      <c r="I29" s="28">
        <v>40675.26</v>
      </c>
      <c r="J29" s="28">
        <v>26045.32</v>
      </c>
      <c r="K29" s="28">
        <v>39985.04</v>
      </c>
      <c r="L29" s="28">
        <v>39910.26</v>
      </c>
      <c r="M29" s="28">
        <v>28495.98</v>
      </c>
      <c r="N29" s="28">
        <v>8333.32</v>
      </c>
      <c r="O29" s="28">
        <f t="shared" si="5"/>
        <v>381991.77999999997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-45113.2</v>
      </c>
      <c r="C31" s="28">
        <f aca="true" t="shared" si="7" ref="C31:O31">+C32+C34+C47+C48+C49+C54-C55</f>
        <v>-45038.4</v>
      </c>
      <c r="D31" s="28">
        <f t="shared" si="7"/>
        <v>-29004.8</v>
      </c>
      <c r="E31" s="28">
        <f t="shared" si="7"/>
        <v>-7603.2</v>
      </c>
      <c r="F31" s="28">
        <f t="shared" si="7"/>
        <v>-23874.4</v>
      </c>
      <c r="G31" s="28">
        <f t="shared" si="7"/>
        <v>-49508.8</v>
      </c>
      <c r="H31" s="28">
        <f t="shared" si="7"/>
        <v>-6468</v>
      </c>
      <c r="I31" s="28">
        <f t="shared" si="7"/>
        <v>-55259.6</v>
      </c>
      <c r="J31" s="28">
        <f t="shared" si="7"/>
        <v>-34614.8</v>
      </c>
      <c r="K31" s="28">
        <f t="shared" si="7"/>
        <v>-735989.6</v>
      </c>
      <c r="L31" s="28">
        <f t="shared" si="7"/>
        <v>-681188.8</v>
      </c>
      <c r="M31" s="28">
        <f t="shared" si="7"/>
        <v>-18418.4</v>
      </c>
      <c r="N31" s="28">
        <f t="shared" si="7"/>
        <v>-12500.4</v>
      </c>
      <c r="O31" s="28">
        <f t="shared" si="7"/>
        <v>-1744582.4</v>
      </c>
    </row>
    <row r="32" spans="1:15" ht="18.75" customHeight="1">
      <c r="A32" s="26" t="s">
        <v>38</v>
      </c>
      <c r="B32" s="29">
        <f>+B33</f>
        <v>-45113.2</v>
      </c>
      <c r="C32" s="29">
        <f>+C33</f>
        <v>-45038.4</v>
      </c>
      <c r="D32" s="29">
        <f aca="true" t="shared" si="8" ref="D32:O32">+D33</f>
        <v>-29004.8</v>
      </c>
      <c r="E32" s="29">
        <f t="shared" si="8"/>
        <v>-7603.2</v>
      </c>
      <c r="F32" s="29">
        <f t="shared" si="8"/>
        <v>-23874.4</v>
      </c>
      <c r="G32" s="29">
        <f t="shared" si="8"/>
        <v>-49508.8</v>
      </c>
      <c r="H32" s="29">
        <f t="shared" si="8"/>
        <v>-6468</v>
      </c>
      <c r="I32" s="29">
        <f t="shared" si="8"/>
        <v>-55259.6</v>
      </c>
      <c r="J32" s="29">
        <f t="shared" si="8"/>
        <v>-34614.8</v>
      </c>
      <c r="K32" s="29">
        <f t="shared" si="8"/>
        <v>-15989.6</v>
      </c>
      <c r="L32" s="29">
        <f t="shared" si="8"/>
        <v>-15188.8</v>
      </c>
      <c r="M32" s="29">
        <f t="shared" si="8"/>
        <v>-18418.4</v>
      </c>
      <c r="N32" s="29">
        <f t="shared" si="8"/>
        <v>-12500.4</v>
      </c>
      <c r="O32" s="29">
        <f t="shared" si="8"/>
        <v>-358582.4</v>
      </c>
    </row>
    <row r="33" spans="1:26" ht="18.75" customHeight="1">
      <c r="A33" s="27" t="s">
        <v>39</v>
      </c>
      <c r="B33" s="16">
        <f>ROUND((-B9)*$G$3,2)</f>
        <v>-45113.2</v>
      </c>
      <c r="C33" s="16">
        <f aca="true" t="shared" si="9" ref="C33:N33">ROUND((-C9)*$G$3,2)</f>
        <v>-45038.4</v>
      </c>
      <c r="D33" s="16">
        <f t="shared" si="9"/>
        <v>-29004.8</v>
      </c>
      <c r="E33" s="16">
        <f t="shared" si="9"/>
        <v>-7603.2</v>
      </c>
      <c r="F33" s="16">
        <f t="shared" si="9"/>
        <v>-23874.4</v>
      </c>
      <c r="G33" s="16">
        <f t="shared" si="9"/>
        <v>-49508.8</v>
      </c>
      <c r="H33" s="16">
        <f t="shared" si="9"/>
        <v>-6468</v>
      </c>
      <c r="I33" s="16">
        <f t="shared" si="9"/>
        <v>-55259.6</v>
      </c>
      <c r="J33" s="16">
        <f t="shared" si="9"/>
        <v>-34614.8</v>
      </c>
      <c r="K33" s="16">
        <f t="shared" si="9"/>
        <v>-15989.6</v>
      </c>
      <c r="L33" s="16">
        <f t="shared" si="9"/>
        <v>-15188.8</v>
      </c>
      <c r="M33" s="16">
        <f t="shared" si="9"/>
        <v>-18418.4</v>
      </c>
      <c r="N33" s="16">
        <f t="shared" si="9"/>
        <v>-12500.4</v>
      </c>
      <c r="O33" s="30">
        <f aca="true" t="shared" si="10" ref="O33:O55">SUM(B33:N33)</f>
        <v>-358582.4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0</v>
      </c>
      <c r="C34" s="29">
        <f aca="true" t="shared" si="11" ref="C34:O34">SUM(C35:C45)</f>
        <v>0</v>
      </c>
      <c r="D34" s="29">
        <f t="shared" si="11"/>
        <v>0</v>
      </c>
      <c r="E34" s="29">
        <f t="shared" si="11"/>
        <v>0</v>
      </c>
      <c r="F34" s="29">
        <f t="shared" si="11"/>
        <v>0</v>
      </c>
      <c r="G34" s="29">
        <f t="shared" si="11"/>
        <v>0</v>
      </c>
      <c r="H34" s="29">
        <f t="shared" si="11"/>
        <v>0</v>
      </c>
      <c r="I34" s="29">
        <f t="shared" si="11"/>
        <v>0</v>
      </c>
      <c r="J34" s="29">
        <f t="shared" si="11"/>
        <v>0</v>
      </c>
      <c r="K34" s="29">
        <f t="shared" si="11"/>
        <v>-720000</v>
      </c>
      <c r="L34" s="29">
        <f t="shared" si="11"/>
        <v>-666000</v>
      </c>
      <c r="M34" s="29">
        <f t="shared" si="11"/>
        <v>0</v>
      </c>
      <c r="N34" s="29">
        <f t="shared" si="11"/>
        <v>0</v>
      </c>
      <c r="O34" s="29">
        <f t="shared" si="11"/>
        <v>-1386000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-720000</v>
      </c>
      <c r="L41" s="31">
        <v>-666000</v>
      </c>
      <c r="M41" s="31">
        <v>0</v>
      </c>
      <c r="N41" s="31">
        <v>0</v>
      </c>
      <c r="O41" s="31">
        <f t="shared" si="10"/>
        <v>-1386000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1018208.4199999999</v>
      </c>
      <c r="C53" s="34">
        <f aca="true" t="shared" si="13" ref="C53:N53">+C20+C31</f>
        <v>773757.85</v>
      </c>
      <c r="D53" s="34">
        <f t="shared" si="13"/>
        <v>734536.1700000002</v>
      </c>
      <c r="E53" s="34">
        <f t="shared" si="13"/>
        <v>206861.87999999998</v>
      </c>
      <c r="F53" s="34">
        <f t="shared" si="13"/>
        <v>640410.0300000001</v>
      </c>
      <c r="G53" s="34">
        <f t="shared" si="13"/>
        <v>884136.9299999999</v>
      </c>
      <c r="H53" s="34">
        <f t="shared" si="13"/>
        <v>168798.16</v>
      </c>
      <c r="I53" s="34">
        <f t="shared" si="13"/>
        <v>674238.6799999999</v>
      </c>
      <c r="J53" s="34">
        <f t="shared" si="13"/>
        <v>653682.09</v>
      </c>
      <c r="K53" s="34">
        <f t="shared" si="13"/>
        <v>135112.2400000001</v>
      </c>
      <c r="L53" s="34">
        <f t="shared" si="13"/>
        <v>125365.57999999996</v>
      </c>
      <c r="M53" s="34">
        <f t="shared" si="13"/>
        <v>401761.6699999999</v>
      </c>
      <c r="N53" s="34">
        <f t="shared" si="13"/>
        <v>198706.04000000004</v>
      </c>
      <c r="O53" s="34">
        <f>SUM(B53:N53)</f>
        <v>6615575.74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1018208.42</v>
      </c>
      <c r="C59" s="42">
        <f t="shared" si="14"/>
        <v>773757.8400000001</v>
      </c>
      <c r="D59" s="42">
        <f t="shared" si="14"/>
        <v>734536.18</v>
      </c>
      <c r="E59" s="42">
        <f t="shared" si="14"/>
        <v>206861.88</v>
      </c>
      <c r="F59" s="42">
        <f t="shared" si="14"/>
        <v>640410.03</v>
      </c>
      <c r="G59" s="42">
        <f t="shared" si="14"/>
        <v>884136.93</v>
      </c>
      <c r="H59" s="42">
        <f t="shared" si="14"/>
        <v>168798.16</v>
      </c>
      <c r="I59" s="42">
        <f t="shared" si="14"/>
        <v>674238.67</v>
      </c>
      <c r="J59" s="42">
        <f t="shared" si="14"/>
        <v>653682.09</v>
      </c>
      <c r="K59" s="42">
        <f t="shared" si="14"/>
        <v>135112.23</v>
      </c>
      <c r="L59" s="42">
        <f t="shared" si="14"/>
        <v>125365.58</v>
      </c>
      <c r="M59" s="42">
        <f t="shared" si="14"/>
        <v>401761.67</v>
      </c>
      <c r="N59" s="42">
        <f t="shared" si="14"/>
        <v>198706.03</v>
      </c>
      <c r="O59" s="34">
        <f t="shared" si="14"/>
        <v>6615575.71</v>
      </c>
      <c r="Q59"/>
    </row>
    <row r="60" spans="1:18" ht="18.75" customHeight="1">
      <c r="A60" s="26" t="s">
        <v>54</v>
      </c>
      <c r="B60" s="42">
        <v>835906.29</v>
      </c>
      <c r="C60" s="42">
        <v>550959.81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1386866.1</v>
      </c>
      <c r="P60"/>
      <c r="Q60"/>
      <c r="R60" s="41"/>
    </row>
    <row r="61" spans="1:16" ht="18.75" customHeight="1">
      <c r="A61" s="26" t="s">
        <v>55</v>
      </c>
      <c r="B61" s="42">
        <v>182302.13</v>
      </c>
      <c r="C61" s="42">
        <v>222798.03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405100.16000000003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734536.18</v>
      </c>
      <c r="E62" s="43">
        <v>0</v>
      </c>
      <c r="F62" s="43">
        <v>0</v>
      </c>
      <c r="G62" s="43">
        <v>0</v>
      </c>
      <c r="H62" s="42">
        <v>168798.16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903334.3400000001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206861.88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206861.88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640410.03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640410.03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884136.93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884136.93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674238.67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674238.67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653682.09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653682.09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135112.23</v>
      </c>
      <c r="L68" s="29">
        <v>125365.58</v>
      </c>
      <c r="M68" s="43">
        <v>0</v>
      </c>
      <c r="N68" s="43">
        <v>0</v>
      </c>
      <c r="O68" s="34">
        <f t="shared" si="15"/>
        <v>260477.81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401761.67</v>
      </c>
      <c r="N69" s="43">
        <v>0</v>
      </c>
      <c r="O69" s="34">
        <f t="shared" si="15"/>
        <v>401761.67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198706.03</v>
      </c>
      <c r="O70" s="46">
        <f t="shared" si="15"/>
        <v>198706.03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4.2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4.2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4.25">
      <c r="N75" s="53"/>
    </row>
    <row r="76" ht="14.25">
      <c r="N76" s="53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spans="3:14" ht="14.25">
      <c r="C96" s="52"/>
      <c r="D96" s="52"/>
      <c r="E96" s="52"/>
      <c r="N96" s="53"/>
    </row>
    <row r="97" spans="3:14" ht="14.25">
      <c r="C97" s="52"/>
      <c r="E97" s="52"/>
      <c r="N97" s="53"/>
    </row>
    <row r="98" ht="14.25"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2023-08-10T17:17:50Z</dcterms:modified>
  <cp:category/>
  <cp:version/>
  <cp:contentType/>
  <cp:contentStatus/>
</cp:coreProperties>
</file>