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<sst xmlns="http://schemas.openxmlformats.org/spreadsheetml/2006/main" count="88" uniqueCount="85">
  <si>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</si>
  <si>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</si>
  <si>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</si>
  <si>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</si>
  <si>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</si>
  <si>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</si>
  <si>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</si>
  <si>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</si>
  <si>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</si>
  <si>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</si>
  <si>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</si>
  <si>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</si>
  <si>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</si>
  <si>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</si>
  <si>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</si>
  <si>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</si>
  <si>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</si>
  <si>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</si>
  <si>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</si>
  <si>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</si>
  <si>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</si>
  <si>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</si>
  <si>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</si>
  <si>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</si>
  <si>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</si>
  <si>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</si>
  <si>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</si>
  <si>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</si>
  <si>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</si>
  <si>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</si>
  <si>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</si>
  <si>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</si>
  <si>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</si>
  <si>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</si>
  <si>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</si>
  <si>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</si>
  <si>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</si>
  <si>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</si>
  <si>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</si>
  <si>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</si>
  <si>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</si>
  <si>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</si>
  <si>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</si>
  <si>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</si>
  <si>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</si>
  <si>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</si>
  <si>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</si>
  <si>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</si>
  <si>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</si>
  <si>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</si>
  <si>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</si>
  <si>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</si>
  <si>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</si>
  <si>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</si>
  <si>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</si>
  <si>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</si>
  <si>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</si>
  <si>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</si>
  <si>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</si>
  <si>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</si>
  <si>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</si>
  <si>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</si>
  <si>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</si>
  <si>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</si>
  <si>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</si>
  <si>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</si>
  <si>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</si>
  <si>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</si>
  <si>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</si>
  <si>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</si>
  <si>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</si>
  <si>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</si>
  <si>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</si>
  <si>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</si>
  <si>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</si>
  <si>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</si>
  <si>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</si>
  <si>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</si>
  <si>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</si>
  <si>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</si>
  <si>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</si>
  <si>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</si>
  <si>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</si>
  <si>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</si>
  <si>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04/08/23 - VENCIMENTO 11/08/23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</si>
</sst>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401422</v>
      </c>
      <c r="C7" s="9">
        <f t="shared" si="0"/>
        <v>248051</v>
      </c>
      <c r="D7" s="9">
        <f t="shared" si="0"/>
        <v>249852</v>
      </c>
      <c r="E7" s="9">
        <f t="shared" si="0"/>
        <v>71922</v>
      </c>
      <c r="F7" s="9">
        <f t="shared" si="0"/>
        <v>243106</v>
      </c>
      <c r="G7" s="9">
        <f t="shared" si="0"/>
        <v>379545</v>
      </c>
      <c r="H7" s="9">
        <f t="shared" si="0"/>
        <v>44168</v>
      </c>
      <c r="I7" s="9">
        <f t="shared" si="0"/>
        <v>307498</v>
      </c>
      <c r="J7" s="9">
        <f t="shared" si="0"/>
        <v>226538</v>
      </c>
      <c r="K7" s="9">
        <f t="shared" si="0"/>
        <v>350254</v>
      </c>
      <c r="L7" s="9">
        <f t="shared" si="0"/>
        <v>266957</v>
      </c>
      <c r="M7" s="9">
        <f t="shared" si="0"/>
        <v>136177</v>
      </c>
      <c r="N7" s="9">
        <f t="shared" si="0"/>
        <v>86586</v>
      </c>
      <c r="O7" s="9">
        <f t="shared" si="0"/>
        <v>3012076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10840</v>
      </c>
      <c r="C8" s="11">
        <f t="shared" si="1"/>
        <v>9634</v>
      </c>
      <c r="D8" s="11">
        <f t="shared" si="1"/>
        <v>6049</v>
      </c>
      <c r="E8" s="11">
        <f t="shared" si="1"/>
        <v>1867</v>
      </c>
      <c r="F8" s="11">
        <f t="shared" si="1"/>
        <v>5933</v>
      </c>
      <c r="G8" s="11">
        <f t="shared" si="1"/>
        <v>12941</v>
      </c>
      <c r="H8" s="11">
        <f t="shared" si="1"/>
        <v>1666</v>
      </c>
      <c r="I8" s="11">
        <f t="shared" si="1"/>
        <v>14371</v>
      </c>
      <c r="J8" s="11">
        <f t="shared" si="1"/>
        <v>8620</v>
      </c>
      <c r="K8" s="11">
        <f t="shared" si="1"/>
        <v>3933</v>
      </c>
      <c r="L8" s="11">
        <f t="shared" si="1"/>
        <v>3707</v>
      </c>
      <c r="M8" s="11">
        <f t="shared" si="1"/>
        <v>5478</v>
      </c>
      <c r="N8" s="11">
        <f t="shared" si="1"/>
        <v>3812</v>
      </c>
      <c r="O8" s="11">
        <f t="shared" si="1"/>
        <v>88851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10840</v>
      </c>
      <c r="C9" s="11">
        <v>9634</v>
      </c>
      <c r="D9" s="11">
        <v>6049</v>
      </c>
      <c r="E9" s="11">
        <v>1867</v>
      </c>
      <c r="F9" s="11">
        <v>5933</v>
      </c>
      <c r="G9" s="11">
        <v>12941</v>
      </c>
      <c r="H9" s="11">
        <v>1666</v>
      </c>
      <c r="I9" s="11">
        <v>14371</v>
      </c>
      <c r="J9" s="11">
        <v>8620</v>
      </c>
      <c r="K9" s="11">
        <v>3933</v>
      </c>
      <c r="L9" s="11">
        <v>3707</v>
      </c>
      <c r="M9" s="11">
        <v>5478</v>
      </c>
      <c r="N9" s="11">
        <v>3801</v>
      </c>
      <c r="O9" s="11">
        <f>SUM(B9:N9)</f>
        <v>88840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390582</v>
      </c>
      <c r="C11" s="13">
        <v>238417</v>
      </c>
      <c r="D11" s="13">
        <v>243803</v>
      </c>
      <c r="E11" s="13">
        <v>70055</v>
      </c>
      <c r="F11" s="13">
        <v>237173</v>
      </c>
      <c r="G11" s="13">
        <v>366604</v>
      </c>
      <c r="H11" s="13">
        <v>42502</v>
      </c>
      <c r="I11" s="13">
        <v>293127</v>
      </c>
      <c r="J11" s="13">
        <v>217918</v>
      </c>
      <c r="K11" s="13">
        <v>346321</v>
      </c>
      <c r="L11" s="13">
        <v>263250</v>
      </c>
      <c r="M11" s="13">
        <v>130699</v>
      </c>
      <c r="N11" s="13">
        <v>82774</v>
      </c>
      <c r="O11" s="11">
        <f>SUM(B11:N11)</f>
        <v>2923225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30015</v>
      </c>
      <c r="C12" s="13">
        <v>22226</v>
      </c>
      <c r="D12" s="13">
        <v>19588</v>
      </c>
      <c r="E12" s="13">
        <v>7963</v>
      </c>
      <c r="F12" s="13">
        <v>23374</v>
      </c>
      <c r="G12" s="13">
        <v>37629</v>
      </c>
      <c r="H12" s="13">
        <v>4689</v>
      </c>
      <c r="I12" s="13">
        <v>29885</v>
      </c>
      <c r="J12" s="13">
        <v>20083</v>
      </c>
      <c r="K12" s="13">
        <v>24754</v>
      </c>
      <c r="L12" s="13">
        <v>18825</v>
      </c>
      <c r="M12" s="13">
        <v>6819</v>
      </c>
      <c r="N12" s="13">
        <v>3678</v>
      </c>
      <c r="O12" s="11">
        <f>SUM(B12:N12)</f>
        <v>249528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360567</v>
      </c>
      <c r="C13" s="15">
        <f t="shared" si="2"/>
        <v>216191</v>
      </c>
      <c r="D13" s="15">
        <f t="shared" si="2"/>
        <v>224215</v>
      </c>
      <c r="E13" s="15">
        <f t="shared" si="2"/>
        <v>62092</v>
      </c>
      <c r="F13" s="15">
        <f t="shared" si="2"/>
        <v>213799</v>
      </c>
      <c r="G13" s="15">
        <f t="shared" si="2"/>
        <v>328975</v>
      </c>
      <c r="H13" s="15">
        <f t="shared" si="2"/>
        <v>37813</v>
      </c>
      <c r="I13" s="15">
        <f t="shared" si="2"/>
        <v>263242</v>
      </c>
      <c r="J13" s="15">
        <f t="shared" si="2"/>
        <v>197835</v>
      </c>
      <c r="K13" s="15">
        <f t="shared" si="2"/>
        <v>321567</v>
      </c>
      <c r="L13" s="15">
        <f t="shared" si="2"/>
        <v>244425</v>
      </c>
      <c r="M13" s="15">
        <f t="shared" si="2"/>
        <v>123880</v>
      </c>
      <c r="N13" s="15">
        <f t="shared" si="2"/>
        <v>79096</v>
      </c>
      <c r="O13" s="11">
        <f>SUM(B13:N13)</f>
        <v>2673697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1.165856224395725</v>
      </c>
      <c r="C18" s="19">
        <v>1.348600754956366</v>
      </c>
      <c r="D18" s="19">
        <v>1.310293561472938</v>
      </c>
      <c r="E18" s="19">
        <v>0.829428443641703</v>
      </c>
      <c r="F18" s="19">
        <v>1.305369368351822</v>
      </c>
      <c r="G18" s="19">
        <v>1.408680338772525</v>
      </c>
      <c r="H18" s="19">
        <v>1.618119241189324</v>
      </c>
      <c r="I18" s="19">
        <v>1.117397181820294</v>
      </c>
      <c r="J18" s="19">
        <v>1.335711418396505</v>
      </c>
      <c r="K18" s="19">
        <v>1.190087597509848</v>
      </c>
      <c r="L18" s="19">
        <v>1.236465285258394</v>
      </c>
      <c r="M18" s="19">
        <v>1.19313033566335</v>
      </c>
      <c r="N18" s="19">
        <v>1.068655088762563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1489414.51</v>
      </c>
      <c r="C20" s="24">
        <f t="shared" si="3"/>
        <v>1076697.9100000001</v>
      </c>
      <c r="D20" s="24">
        <f t="shared" si="3"/>
        <v>925047.7000000001</v>
      </c>
      <c r="E20" s="24">
        <f t="shared" si="3"/>
        <v>290749.5899999999</v>
      </c>
      <c r="F20" s="24">
        <f t="shared" si="3"/>
        <v>1038272.56</v>
      </c>
      <c r="G20" s="24">
        <f t="shared" si="3"/>
        <v>1450839.3299999998</v>
      </c>
      <c r="H20" s="24">
        <f t="shared" si="3"/>
        <v>257094.43</v>
      </c>
      <c r="I20" s="24">
        <f t="shared" si="3"/>
        <v>1115158.4400000002</v>
      </c>
      <c r="J20" s="24">
        <f t="shared" si="3"/>
        <v>974017.25</v>
      </c>
      <c r="K20" s="24">
        <f t="shared" si="3"/>
        <v>1283063.8900000001</v>
      </c>
      <c r="L20" s="24">
        <f t="shared" si="3"/>
        <v>1162535.3499999999</v>
      </c>
      <c r="M20" s="24">
        <f t="shared" si="3"/>
        <v>662044.9</v>
      </c>
      <c r="N20" s="24">
        <f t="shared" si="3"/>
        <v>337294.55000000005</v>
      </c>
      <c r="O20" s="24">
        <f>O21+O22+O23+O24+O25+O26+O27+O28+O29</f>
        <v>12062230.41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1162919.53</v>
      </c>
      <c r="C21" s="28">
        <f aca="true" t="shared" si="4" ref="C21:N21">ROUND((C15+C16)*C7,2)</f>
        <v>742367.03</v>
      </c>
      <c r="D21" s="28">
        <f t="shared" si="4"/>
        <v>655786.54</v>
      </c>
      <c r="E21" s="28">
        <f t="shared" si="4"/>
        <v>322498.25</v>
      </c>
      <c r="F21" s="28">
        <f t="shared" si="4"/>
        <v>739601.38</v>
      </c>
      <c r="G21" s="28">
        <f t="shared" si="4"/>
        <v>950077.04</v>
      </c>
      <c r="H21" s="28">
        <f t="shared" si="4"/>
        <v>148439.81</v>
      </c>
      <c r="I21" s="28">
        <f t="shared" si="4"/>
        <v>913791.81</v>
      </c>
      <c r="J21" s="28">
        <f t="shared" si="4"/>
        <v>677122.08</v>
      </c>
      <c r="K21" s="28">
        <f t="shared" si="4"/>
        <v>989572.63</v>
      </c>
      <c r="L21" s="28">
        <f t="shared" si="4"/>
        <v>858800.67</v>
      </c>
      <c r="M21" s="28">
        <f t="shared" si="4"/>
        <v>505516.26</v>
      </c>
      <c r="N21" s="28">
        <f t="shared" si="4"/>
        <v>290331.52</v>
      </c>
      <c r="O21" s="28">
        <f aca="true" t="shared" si="5" ref="O21:O29">SUM(B21:N21)</f>
        <v>8956824.549999999</v>
      </c>
    </row>
    <row r="22" spans="1:23" ht="18.75" customHeight="1">
      <c r="A22" s="26" t="s">
        <v>33</v>
      </c>
      <c r="B22" s="28">
        <f>IF(B18&lt;&gt;0,ROUND((B18-1)*B21,2),0)</f>
        <v>192877.44</v>
      </c>
      <c r="C22" s="28">
        <f aca="true" t="shared" si="6" ref="C22:N22">IF(C18&lt;&gt;0,ROUND((C18-1)*C21,2),0)</f>
        <v>258789.71</v>
      </c>
      <c r="D22" s="28">
        <f t="shared" si="6"/>
        <v>203486.34</v>
      </c>
      <c r="E22" s="28">
        <f t="shared" si="6"/>
        <v>-55009.03</v>
      </c>
      <c r="F22" s="28">
        <f t="shared" si="6"/>
        <v>225851.61</v>
      </c>
      <c r="G22" s="28">
        <f t="shared" si="6"/>
        <v>388277.81</v>
      </c>
      <c r="H22" s="28">
        <f t="shared" si="6"/>
        <v>91753.5</v>
      </c>
      <c r="I22" s="28">
        <f t="shared" si="6"/>
        <v>107276.58</v>
      </c>
      <c r="J22" s="28">
        <f t="shared" si="6"/>
        <v>227317.61</v>
      </c>
      <c r="K22" s="28">
        <f t="shared" si="6"/>
        <v>188105.48</v>
      </c>
      <c r="L22" s="28">
        <f t="shared" si="6"/>
        <v>203076.55</v>
      </c>
      <c r="M22" s="28">
        <f t="shared" si="6"/>
        <v>97630.52</v>
      </c>
      <c r="N22" s="28">
        <f t="shared" si="6"/>
        <v>19932.74</v>
      </c>
      <c r="O22" s="28">
        <f t="shared" si="5"/>
        <v>2149366.86</v>
      </c>
      <c r="W22" s="51"/>
    </row>
    <row r="23" spans="1:15" ht="18.75" customHeight="1">
      <c r="A23" s="26" t="s">
        <v>34</v>
      </c>
      <c r="B23" s="28">
        <v>68951.37</v>
      </c>
      <c r="C23" s="28">
        <v>46646.66</v>
      </c>
      <c r="D23" s="28">
        <v>30897.48</v>
      </c>
      <c r="E23" s="28">
        <v>12373.35</v>
      </c>
      <c r="F23" s="28">
        <v>42629.72</v>
      </c>
      <c r="G23" s="28">
        <v>67550.96</v>
      </c>
      <c r="H23" s="28">
        <v>6419.84</v>
      </c>
      <c r="I23" s="28">
        <v>48175.22</v>
      </c>
      <c r="J23" s="28">
        <v>40156.16</v>
      </c>
      <c r="K23" s="28">
        <v>61544.76</v>
      </c>
      <c r="L23" s="28">
        <v>57111.51</v>
      </c>
      <c r="M23" s="28">
        <v>27594.7</v>
      </c>
      <c r="N23" s="28">
        <v>16409</v>
      </c>
      <c r="O23" s="28">
        <f t="shared" si="5"/>
        <v>526460.7300000002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1083.77</v>
      </c>
      <c r="C26" s="28">
        <v>797.19</v>
      </c>
      <c r="D26" s="28">
        <v>677.35</v>
      </c>
      <c r="E26" s="28">
        <v>213.63</v>
      </c>
      <c r="F26" s="28">
        <v>765.93</v>
      </c>
      <c r="G26" s="28">
        <v>1068.14</v>
      </c>
      <c r="H26" s="28">
        <v>187.58</v>
      </c>
      <c r="I26" s="28">
        <v>812.83</v>
      </c>
      <c r="J26" s="28">
        <v>719.04</v>
      </c>
      <c r="K26" s="28">
        <v>940.48</v>
      </c>
      <c r="L26" s="28">
        <v>849.3</v>
      </c>
      <c r="M26" s="28">
        <v>479.36</v>
      </c>
      <c r="N26" s="28">
        <v>244.87</v>
      </c>
      <c r="O26" s="28">
        <f t="shared" si="5"/>
        <v>8839.470000000001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812.52</v>
      </c>
      <c r="L27" s="28">
        <v>721.19</v>
      </c>
      <c r="M27" s="28">
        <v>408.22</v>
      </c>
      <c r="N27" s="28">
        <v>213.89</v>
      </c>
      <c r="O27" s="28">
        <f t="shared" si="5"/>
        <v>7557.830000000002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-47775.2</v>
      </c>
      <c r="C31" s="28">
        <f aca="true" t="shared" si="7" ref="C31:O31">+C32+C34+C47+C48+C49+C54-C55</f>
        <v>-42389.6</v>
      </c>
      <c r="D31" s="28">
        <f t="shared" si="7"/>
        <v>-26615.6</v>
      </c>
      <c r="E31" s="28">
        <f t="shared" si="7"/>
        <v>-8214.8</v>
      </c>
      <c r="F31" s="28">
        <f t="shared" si="7"/>
        <v>-35134.98</v>
      </c>
      <c r="G31" s="28">
        <f t="shared" si="7"/>
        <v>-58722.4</v>
      </c>
      <c r="H31" s="28">
        <f t="shared" si="7"/>
        <v>-7330.4</v>
      </c>
      <c r="I31" s="28">
        <f t="shared" si="7"/>
        <v>-63404</v>
      </c>
      <c r="J31" s="28">
        <f t="shared" si="7"/>
        <v>-38073.2</v>
      </c>
      <c r="K31" s="28">
        <f t="shared" si="7"/>
        <v>-17305.2</v>
      </c>
      <c r="L31" s="28">
        <f t="shared" si="7"/>
        <v>-16310.8</v>
      </c>
      <c r="M31" s="28">
        <f t="shared" si="7"/>
        <v>-24103.2</v>
      </c>
      <c r="N31" s="28">
        <f t="shared" si="7"/>
        <v>-18110.4</v>
      </c>
      <c r="O31" s="28">
        <f t="shared" si="7"/>
        <v>-403489.7800000001</v>
      </c>
    </row>
    <row r="32" spans="1:15" ht="18.75" customHeight="1">
      <c r="A32" s="26" t="s">
        <v>38</v>
      </c>
      <c r="B32" s="29">
        <f>+B33</f>
        <v>-47696</v>
      </c>
      <c r="C32" s="29">
        <f>+C33</f>
        <v>-42389.6</v>
      </c>
      <c r="D32" s="29">
        <f aca="true" t="shared" si="8" ref="D32:O32">+D33</f>
        <v>-26615.6</v>
      </c>
      <c r="E32" s="29">
        <f t="shared" si="8"/>
        <v>-8214.8</v>
      </c>
      <c r="F32" s="29">
        <f t="shared" si="8"/>
        <v>-26105.2</v>
      </c>
      <c r="G32" s="29">
        <f t="shared" si="8"/>
        <v>-56940.4</v>
      </c>
      <c r="H32" s="29">
        <f t="shared" si="8"/>
        <v>-7330.4</v>
      </c>
      <c r="I32" s="29">
        <f t="shared" si="8"/>
        <v>-63232.4</v>
      </c>
      <c r="J32" s="29">
        <f t="shared" si="8"/>
        <v>-37928</v>
      </c>
      <c r="K32" s="29">
        <f t="shared" si="8"/>
        <v>-17305.2</v>
      </c>
      <c r="L32" s="29">
        <f t="shared" si="8"/>
        <v>-16310.8</v>
      </c>
      <c r="M32" s="29">
        <f t="shared" si="8"/>
        <v>-24103.2</v>
      </c>
      <c r="N32" s="29">
        <f t="shared" si="8"/>
        <v>-16724.4</v>
      </c>
      <c r="O32" s="29">
        <f t="shared" si="8"/>
        <v>-390896.00000000006</v>
      </c>
    </row>
    <row r="33" spans="1:26" ht="18.75" customHeight="1">
      <c r="A33" s="27" t="s">
        <v>39</v>
      </c>
      <c r="B33" s="16">
        <f>ROUND((-B9)*$G$3,2)</f>
        <v>-47696</v>
      </c>
      <c r="C33" s="16">
        <f aca="true" t="shared" si="9" ref="C33:N33">ROUND((-C9)*$G$3,2)</f>
        <v>-42389.6</v>
      </c>
      <c r="D33" s="16">
        <f t="shared" si="9"/>
        <v>-26615.6</v>
      </c>
      <c r="E33" s="16">
        <f t="shared" si="9"/>
        <v>-8214.8</v>
      </c>
      <c r="F33" s="16">
        <f t="shared" si="9"/>
        <v>-26105.2</v>
      </c>
      <c r="G33" s="16">
        <f t="shared" si="9"/>
        <v>-56940.4</v>
      </c>
      <c r="H33" s="16">
        <f t="shared" si="9"/>
        <v>-7330.4</v>
      </c>
      <c r="I33" s="16">
        <f t="shared" si="9"/>
        <v>-63232.4</v>
      </c>
      <c r="J33" s="16">
        <f t="shared" si="9"/>
        <v>-37928</v>
      </c>
      <c r="K33" s="16">
        <f t="shared" si="9"/>
        <v>-17305.2</v>
      </c>
      <c r="L33" s="16">
        <f t="shared" si="9"/>
        <v>-16310.8</v>
      </c>
      <c r="M33" s="16">
        <f t="shared" si="9"/>
        <v>-24103.2</v>
      </c>
      <c r="N33" s="16">
        <f t="shared" si="9"/>
        <v>-16724.4</v>
      </c>
      <c r="O33" s="30">
        <f aca="true" t="shared" si="10" ref="O33:O55">SUM(B33:N33)</f>
        <v>-390896.00000000006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-79.2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-9029.78</v>
      </c>
      <c r="G34" s="29">
        <f t="shared" si="11"/>
        <v>-1782</v>
      </c>
      <c r="H34" s="29">
        <f t="shared" si="11"/>
        <v>0</v>
      </c>
      <c r="I34" s="29">
        <f t="shared" si="11"/>
        <v>-171.6</v>
      </c>
      <c r="J34" s="29">
        <f t="shared" si="11"/>
        <v>-145.2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-1386</v>
      </c>
      <c r="O34" s="29">
        <f t="shared" si="11"/>
        <v>-12593.780000000028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-8488.58</v>
      </c>
      <c r="G35" s="31">
        <v>-1782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-1386</v>
      </c>
      <c r="O35" s="31">
        <f t="shared" si="10"/>
        <v>-11656.58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-79.2</v>
      </c>
      <c r="C39" s="31">
        <v>0</v>
      </c>
      <c r="D39" s="31">
        <v>0</v>
      </c>
      <c r="E39" s="31">
        <v>0</v>
      </c>
      <c r="F39" s="31">
        <v>-541.2</v>
      </c>
      <c r="G39" s="31">
        <v>0</v>
      </c>
      <c r="H39" s="31">
        <v>0</v>
      </c>
      <c r="I39" s="31">
        <v>-171.6</v>
      </c>
      <c r="J39" s="31">
        <v>-145.2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-937.2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1441639.31</v>
      </c>
      <c r="C53" s="34">
        <f aca="true" t="shared" si="13" ref="C53:N53">+C20+C31</f>
        <v>1034308.3100000002</v>
      </c>
      <c r="D53" s="34">
        <f t="shared" si="13"/>
        <v>898432.1000000001</v>
      </c>
      <c r="E53" s="34">
        <f t="shared" si="13"/>
        <v>282534.7899999999</v>
      </c>
      <c r="F53" s="34">
        <f t="shared" si="13"/>
        <v>1003137.5800000001</v>
      </c>
      <c r="G53" s="34">
        <f t="shared" si="13"/>
        <v>1392116.93</v>
      </c>
      <c r="H53" s="34">
        <f t="shared" si="13"/>
        <v>249764.03</v>
      </c>
      <c r="I53" s="34">
        <f t="shared" si="13"/>
        <v>1051754.4400000002</v>
      </c>
      <c r="J53" s="34">
        <f t="shared" si="13"/>
        <v>935944.05</v>
      </c>
      <c r="K53" s="34">
        <f t="shared" si="13"/>
        <v>1265758.6900000002</v>
      </c>
      <c r="L53" s="34">
        <f t="shared" si="13"/>
        <v>1146224.5499999998</v>
      </c>
      <c r="M53" s="34">
        <f t="shared" si="13"/>
        <v>637941.7000000001</v>
      </c>
      <c r="N53" s="34">
        <f t="shared" si="13"/>
        <v>319184.15</v>
      </c>
      <c r="O53" s="34">
        <f>SUM(B53:N53)</f>
        <v>11658740.63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1441639.32</v>
      </c>
      <c r="C59" s="42">
        <f t="shared" si="14"/>
        <v>1034308.31</v>
      </c>
      <c r="D59" s="42">
        <f t="shared" si="14"/>
        <v>898432.1</v>
      </c>
      <c r="E59" s="42">
        <f t="shared" si="14"/>
        <v>282534.79</v>
      </c>
      <c r="F59" s="42">
        <f t="shared" si="14"/>
        <v>1003137.58</v>
      </c>
      <c r="G59" s="42">
        <f t="shared" si="14"/>
        <v>1392116.93</v>
      </c>
      <c r="H59" s="42">
        <f t="shared" si="14"/>
        <v>249764.04</v>
      </c>
      <c r="I59" s="42">
        <f t="shared" si="14"/>
        <v>1051754.44</v>
      </c>
      <c r="J59" s="42">
        <f t="shared" si="14"/>
        <v>935944.06</v>
      </c>
      <c r="K59" s="42">
        <f t="shared" si="14"/>
        <v>1265758.7</v>
      </c>
      <c r="L59" s="42">
        <f t="shared" si="14"/>
        <v>1146224.54</v>
      </c>
      <c r="M59" s="42">
        <f t="shared" si="14"/>
        <v>637941.7</v>
      </c>
      <c r="N59" s="42">
        <f t="shared" si="14"/>
        <v>319184.15</v>
      </c>
      <c r="O59" s="34">
        <f t="shared" si="14"/>
        <v>11658740.66</v>
      </c>
      <c r="Q59"/>
    </row>
    <row r="60" spans="1:18" ht="18.75" customHeight="1">
      <c r="A60" s="26" t="s">
        <v>54</v>
      </c>
      <c r="B60" s="42">
        <v>1178885.32</v>
      </c>
      <c r="C60" s="42">
        <v>734126.79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1913012.11</v>
      </c>
      <c r="P60"/>
      <c r="Q60"/>
      <c r="R60" s="41"/>
    </row>
    <row r="61" spans="1:16" ht="18.75" customHeight="1">
      <c r="A61" s="26" t="s">
        <v>55</v>
      </c>
      <c r="B61" s="42">
        <v>262754</v>
      </c>
      <c r="C61" s="42">
        <v>300181.52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562935.52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898432.1</v>
      </c>
      <c r="E62" s="43">
        <v>0</v>
      </c>
      <c r="F62" s="43">
        <v>0</v>
      </c>
      <c r="G62" s="43">
        <v>0</v>
      </c>
      <c r="H62" s="42">
        <v>249764.04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1148196.14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282534.79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282534.79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1003137.58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1003137.58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1392116.93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1392116.93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1051754.44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1051754.44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935944.06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935944.06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1265758.7</v>
      </c>
      <c r="L68" s="29">
        <v>1146224.54</v>
      </c>
      <c r="M68" s="43">
        <v>0</v>
      </c>
      <c r="N68" s="43">
        <v>0</v>
      </c>
      <c r="O68" s="34">
        <f t="shared" si="15"/>
        <v>2411983.24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637941.7</v>
      </c>
      <c r="N69" s="43">
        <v>0</v>
      </c>
      <c r="O69" s="34">
        <f t="shared" si="15"/>
        <v>637941.7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319184.15</v>
      </c>
      <c r="O70" s="46">
        <f t="shared" si="15"/>
        <v>319184.15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2023-08-10T17:15:30Z</dcterms:modified>
  <cp:category/>
  <cp:version/>
  <cp:contentType/>
  <cp:contentStatus/>
</cp:coreProperties>
</file>