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'total'!$A$1:$L$75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<sst xmlns="http://schemas.openxmlformats.org/spreadsheetml/2006/main" count="91" uniqueCount="90">
  <si>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</si>
  <si>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</si>
  <si>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</si>
  <si>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</si>
  <si>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</si>
  <si>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</si>
  <si>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</si>
  <si>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</si>
  <si>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</si>
  <si>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</si>
  <si>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</si>
  <si>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</si>
  <si>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</si>
  <si>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</si>
  <si>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</si>
  <si>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</si>
  <si>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</si>
  <si>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</si>
  <si>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</si>
  <si>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</si>
  <si>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</si>
  <si>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</si>
  <si>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</si>
  <si>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</si>
  <si>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</si>
  <si>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</si>
  <si>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</si>
  <si>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</si>
  <si>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</si>
  <si>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</si>
  <si>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</si>
  <si>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</si>
  <si>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</si>
  <si>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</si>
  <si>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</si>
  <si>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</si>
  <si>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</si>
  <si>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</si>
  <si>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</si>
  <si>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</si>
  <si>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</si>
  <si>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</si>
  <si>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</si>
  <si>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</si>
  <si>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</si>
  <si>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</si>
  <si>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</si>
  <si>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</si>
  <si>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</si>
  <si>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</si>
  <si>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</si>
  <si>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</si>
  <si>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</si>
  <si>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</si>
  <si>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</si>
  <si>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</si>
  <si>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</si>
  <si>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</si>
  <si>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</si>
  <si>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</si>
  <si>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</si>
  <si>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</si>
  <si>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</si>
  <si>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</si>
  <si>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</si>
  <si>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</si>
  <si>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</si>
  <si>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</si>
  <si>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</si>
  <si>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</si>
  <si>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</si>
  <si>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</si>
  <si>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</si>
  <si>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</si>
  <si>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</si>
  <si>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</si>
  <si>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</si>
  <si>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</si>
  <si>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</si>
  <si>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</si>
  <si>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</si>
  <si>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</si>
  <si>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5.3. Revisão de Remuneração pelo Transporte Coletivo ¹</t>
  </si>
  <si>
    <t>PERÍODO DE OPERAÇÃO DE 01/08/23 A 31/08/23 - VENCIMENTO 08/08/23 A 08/09/23</t>
  </si>
  <si>
    <t>¹ Energia para tração junho e julho (AR0).</t>
  </si>
  <si>
    <t xml:space="preserve">  Revisões de passageiros transportados, ar condicionado e fator de transição (julho/23). Total de 10.146 passageiros revisão.</t>
  </si>
  <si>
    <t xml:space="preserve">  Equipamentos embarcados de jun/22 a jun/23.</t>
  </si>
  <si>
    <t xml:space="preserve">  Rede da madrugada, Arla 32 e equipamentos embarcados de julho/23.</t>
  </si>
  <si>
    <t xml:space="preserve">  Revisões referentes ao reajuste anual dos preços (mai a ago/23).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</si>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</sst>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6.875" style="1" customWidth="1"/>
    <col min="14" max="16384" width="9.00390625" style="1" customWidth="1"/>
  </cols>
  <sheetData>
    <row r="1" spans="1:12" ht="25.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3" ht="17.25" customHeight="1">
      <c r="A7" s="9" t="s">
        <v>17</v>
      </c>
      <c r="B7" s="10">
        <f>B8+B11</f>
        <v>2272922</v>
      </c>
      <c r="C7" s="10">
        <f aca="true" t="shared" si="0" ref="C7:K7">C8+C11</f>
        <v>2854215</v>
      </c>
      <c r="D7" s="10">
        <f t="shared" si="0"/>
        <v>8454156</v>
      </c>
      <c r="E7" s="10">
        <f t="shared" si="0"/>
        <v>6807183</v>
      </c>
      <c r="F7" s="10">
        <f t="shared" si="0"/>
        <v>7131353</v>
      </c>
      <c r="G7" s="10">
        <f t="shared" si="0"/>
        <v>3954610</v>
      </c>
      <c r="H7" s="10">
        <f t="shared" si="0"/>
        <v>2245209</v>
      </c>
      <c r="I7" s="10">
        <f t="shared" si="0"/>
        <v>3176333</v>
      </c>
      <c r="J7" s="10">
        <f t="shared" si="0"/>
        <v>3132158</v>
      </c>
      <c r="K7" s="10">
        <f t="shared" si="0"/>
        <v>5890870</v>
      </c>
      <c r="L7" s="10">
        <f aca="true" t="shared" si="1" ref="L7:L13">SUM(B7:K7)</f>
        <v>45919009</v>
      </c>
      <c r="M7" s="11"/>
    </row>
    <row r="8" spans="1:13" ht="17.25" customHeight="1">
      <c r="A8" s="12" t="s">
        <v>80</v>
      </c>
      <c r="B8" s="13">
        <f>B9+B10</f>
        <v>127532</v>
      </c>
      <c r="C8" s="13">
        <f aca="true" t="shared" si="2" ref="C8:K8">C9+C10</f>
        <v>138662</v>
      </c>
      <c r="D8" s="13">
        <f t="shared" si="2"/>
        <v>433187</v>
      </c>
      <c r="E8" s="13">
        <f t="shared" si="2"/>
        <v>306582</v>
      </c>
      <c r="F8" s="13">
        <f t="shared" si="2"/>
        <v>295199</v>
      </c>
      <c r="G8" s="13">
        <f t="shared" si="2"/>
        <v>217350</v>
      </c>
      <c r="H8" s="13">
        <f t="shared" si="2"/>
        <v>111051</v>
      </c>
      <c r="I8" s="13">
        <f t="shared" si="2"/>
        <v>123438</v>
      </c>
      <c r="J8" s="13">
        <f t="shared" si="2"/>
        <v>160073</v>
      </c>
      <c r="K8" s="13">
        <f t="shared" si="2"/>
        <v>277797</v>
      </c>
      <c r="L8" s="13">
        <f t="shared" si="1"/>
        <v>2190871</v>
      </c>
      <c r="M8"/>
    </row>
    <row r="9" spans="1:13" ht="17.25" customHeight="1">
      <c r="A9" s="14" t="s">
        <v>18</v>
      </c>
      <c r="B9" s="15">
        <v>127465</v>
      </c>
      <c r="C9" s="15">
        <v>138662</v>
      </c>
      <c r="D9" s="15">
        <v>433187</v>
      </c>
      <c r="E9" s="15">
        <v>306582</v>
      </c>
      <c r="F9" s="15">
        <v>295199</v>
      </c>
      <c r="G9" s="15">
        <v>217350</v>
      </c>
      <c r="H9" s="15">
        <v>108917</v>
      </c>
      <c r="I9" s="15">
        <v>123438</v>
      </c>
      <c r="J9" s="15">
        <v>160073</v>
      </c>
      <c r="K9" s="15">
        <v>277797</v>
      </c>
      <c r="L9" s="13">
        <f t="shared" si="1"/>
        <v>2188670</v>
      </c>
      <c r="M9"/>
    </row>
    <row r="10" spans="1:13" ht="17.25" customHeight="1">
      <c r="A10" s="14" t="s">
        <v>19</v>
      </c>
      <c r="B10" s="15">
        <v>67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2134</v>
      </c>
      <c r="I10" s="15">
        <v>0</v>
      </c>
      <c r="J10" s="15">
        <v>0</v>
      </c>
      <c r="K10" s="15">
        <v>0</v>
      </c>
      <c r="L10" s="13">
        <f t="shared" si="1"/>
        <v>2201</v>
      </c>
      <c r="M10"/>
    </row>
    <row r="11" spans="1:13" ht="17.25" customHeight="1">
      <c r="A11" s="12" t="s">
        <v>69</v>
      </c>
      <c r="B11" s="15">
        <v>2145390</v>
      </c>
      <c r="C11" s="15">
        <v>2715553</v>
      </c>
      <c r="D11" s="15">
        <v>8020969</v>
      </c>
      <c r="E11" s="15">
        <v>6500601</v>
      </c>
      <c r="F11" s="15">
        <v>6836154</v>
      </c>
      <c r="G11" s="15">
        <v>3737260</v>
      </c>
      <c r="H11" s="15">
        <v>2134158</v>
      </c>
      <c r="I11" s="15">
        <v>3052895</v>
      </c>
      <c r="J11" s="15">
        <v>2972085</v>
      </c>
      <c r="K11" s="15">
        <v>5613073</v>
      </c>
      <c r="L11" s="13">
        <f t="shared" si="1"/>
        <v>43728138</v>
      </c>
      <c r="M11" s="57"/>
    </row>
    <row r="12" spans="1:13" ht="17.25" customHeight="1">
      <c r="A12" s="14" t="s">
        <v>81</v>
      </c>
      <c r="B12" s="15">
        <v>238662</v>
      </c>
      <c r="C12" s="15">
        <v>196311</v>
      </c>
      <c r="D12" s="15">
        <v>688643</v>
      </c>
      <c r="E12" s="15">
        <v>621000</v>
      </c>
      <c r="F12" s="15">
        <v>562482</v>
      </c>
      <c r="G12" s="15">
        <v>334525</v>
      </c>
      <c r="H12" s="15">
        <v>185082</v>
      </c>
      <c r="I12" s="15">
        <v>168572</v>
      </c>
      <c r="J12" s="15">
        <v>204967</v>
      </c>
      <c r="K12" s="15">
        <v>350090</v>
      </c>
      <c r="L12" s="13">
        <f t="shared" si="1"/>
        <v>3550334</v>
      </c>
      <c r="M12" s="57"/>
    </row>
    <row r="13" spans="1:13" ht="17.25" customHeight="1">
      <c r="A13" s="14" t="s">
        <v>70</v>
      </c>
      <c r="B13" s="15">
        <f>+B11-B12</f>
        <v>1906728</v>
      </c>
      <c r="C13" s="15">
        <f aca="true" t="shared" si="3" ref="C13:K13">+C11-C12</f>
        <v>2519242</v>
      </c>
      <c r="D13" s="15">
        <f t="shared" si="3"/>
        <v>7332326</v>
      </c>
      <c r="E13" s="15">
        <f t="shared" si="3"/>
        <v>5879601</v>
      </c>
      <c r="F13" s="15">
        <f t="shared" si="3"/>
        <v>6273672</v>
      </c>
      <c r="G13" s="15">
        <f t="shared" si="3"/>
        <v>3402735</v>
      </c>
      <c r="H13" s="15">
        <f t="shared" si="3"/>
        <v>1949076</v>
      </c>
      <c r="I13" s="15">
        <f t="shared" si="3"/>
        <v>2884323</v>
      </c>
      <c r="J13" s="15">
        <f t="shared" si="3"/>
        <v>2767118</v>
      </c>
      <c r="K13" s="15">
        <f t="shared" si="3"/>
        <v>5262983</v>
      </c>
      <c r="L13" s="13">
        <f t="shared" si="1"/>
        <v>40177804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65</v>
      </c>
      <c r="B20" s="25">
        <f aca="true" t="shared" si="4" ref="B20:K20">SUM(B21:B28)</f>
        <v>21386901.32999999</v>
      </c>
      <c r="C20" s="25">
        <f t="shared" si="4"/>
        <v>14440840.909999998</v>
      </c>
      <c r="D20" s="25">
        <f t="shared" si="4"/>
        <v>47467586.78</v>
      </c>
      <c r="E20" s="25">
        <f t="shared" si="4"/>
        <v>38856935.32</v>
      </c>
      <c r="F20" s="25">
        <f t="shared" si="4"/>
        <v>40119227.39999998</v>
      </c>
      <c r="G20" s="25">
        <f t="shared" si="4"/>
        <v>23211465.140000004</v>
      </c>
      <c r="H20" s="25">
        <f t="shared" si="4"/>
        <v>13437430.4</v>
      </c>
      <c r="I20" s="25">
        <f t="shared" si="4"/>
        <v>16775973.18</v>
      </c>
      <c r="J20" s="25">
        <f t="shared" si="4"/>
        <v>19646090.86</v>
      </c>
      <c r="K20" s="25">
        <f t="shared" si="4"/>
        <v>26103159.620000005</v>
      </c>
      <c r="L20" s="25">
        <f aca="true" t="shared" si="5" ref="L20:L28">SUM(B20:K20)</f>
        <v>261445610.94</v>
      </c>
      <c r="M20"/>
    </row>
    <row r="21" spans="1:13" ht="17.25" customHeight="1">
      <c r="A21" s="26" t="s">
        <v>21</v>
      </c>
      <c r="B21" s="53">
        <v>16355073.439999996</v>
      </c>
      <c r="C21" s="53">
        <v>11566259.719999999</v>
      </c>
      <c r="D21" s="53">
        <v>40773808.260000005</v>
      </c>
      <c r="E21" s="53">
        <v>33255716.62</v>
      </c>
      <c r="F21" s="53">
        <v>30782248.469999995</v>
      </c>
      <c r="G21" s="53">
        <v>18770256.420000006</v>
      </c>
      <c r="H21" s="53">
        <v>11738668.5</v>
      </c>
      <c r="I21" s="53">
        <v>13768280.05</v>
      </c>
      <c r="J21" s="53">
        <v>14622789.92</v>
      </c>
      <c r="K21" s="53">
        <v>22457168.390000004</v>
      </c>
      <c r="L21" s="33">
        <f t="shared" si="5"/>
        <v>214090269.79000002</v>
      </c>
      <c r="M21"/>
    </row>
    <row r="22" spans="1:13" ht="17.25" customHeight="1">
      <c r="A22" s="27" t="s">
        <v>22</v>
      </c>
      <c r="B22" s="33">
        <v>4864912.67</v>
      </c>
      <c r="C22" s="33">
        <v>2367514.0799999996</v>
      </c>
      <c r="D22" s="33">
        <v>4561585.56</v>
      </c>
      <c r="E22" s="33">
        <v>4303657.29</v>
      </c>
      <c r="F22" s="33">
        <v>7547083.07</v>
      </c>
      <c r="G22" s="33">
        <v>3476044.09</v>
      </c>
      <c r="H22" s="33">
        <v>1082708.6400000001</v>
      </c>
      <c r="I22" s="33">
        <v>2509556.35</v>
      </c>
      <c r="J22" s="33">
        <v>4274183.279999999</v>
      </c>
      <c r="K22" s="33">
        <v>2703458.6500000004</v>
      </c>
      <c r="L22" s="33">
        <f t="shared" si="5"/>
        <v>37690703.68</v>
      </c>
      <c r="M22"/>
    </row>
    <row r="23" spans="1:13" ht="17.25" customHeight="1">
      <c r="A23" s="27" t="s">
        <v>23</v>
      </c>
      <c r="B23" s="33">
        <v>80761.65</v>
      </c>
      <c r="C23" s="33">
        <v>430307.25</v>
      </c>
      <c r="D23" s="33">
        <v>1948415.0099999998</v>
      </c>
      <c r="E23" s="33">
        <v>1129339.0099999998</v>
      </c>
      <c r="F23" s="33">
        <v>1617645.8299999996</v>
      </c>
      <c r="G23" s="33">
        <v>929382.2299999996</v>
      </c>
      <c r="H23" s="33">
        <v>540985.84</v>
      </c>
      <c r="I23" s="33">
        <v>417401.9699999999</v>
      </c>
      <c r="J23" s="33">
        <v>610496.1599999999</v>
      </c>
      <c r="K23" s="33">
        <v>792203.5699999997</v>
      </c>
      <c r="L23" s="33">
        <f t="shared" si="5"/>
        <v>8496938.519999998</v>
      </c>
      <c r="M23"/>
    </row>
    <row r="24" spans="1:13" ht="17.25" customHeight="1">
      <c r="A24" s="27" t="s">
        <v>24</v>
      </c>
      <c r="B24" s="33">
        <v>53693.58</v>
      </c>
      <c r="C24" s="29">
        <v>53693.58</v>
      </c>
      <c r="D24" s="29">
        <v>107387.16</v>
      </c>
      <c r="E24" s="29">
        <v>107387.16</v>
      </c>
      <c r="F24" s="33">
        <v>107387.16</v>
      </c>
      <c r="G24" s="29">
        <v>0</v>
      </c>
      <c r="H24" s="33">
        <v>53693.58</v>
      </c>
      <c r="I24" s="29">
        <v>53693.58</v>
      </c>
      <c r="J24" s="29">
        <v>107387.16</v>
      </c>
      <c r="K24" s="29">
        <v>107387.16</v>
      </c>
      <c r="L24" s="33">
        <f t="shared" si="5"/>
        <v>751710.1200000001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72</v>
      </c>
      <c r="B26" s="33">
        <v>18323.499999999996</v>
      </c>
      <c r="C26" s="33">
        <v>12445.94</v>
      </c>
      <c r="D26" s="33">
        <v>41247.14</v>
      </c>
      <c r="E26" s="33">
        <v>33958.84</v>
      </c>
      <c r="F26" s="33">
        <v>35622.97</v>
      </c>
      <c r="G26" s="33">
        <v>19766.190000000006</v>
      </c>
      <c r="H26" s="33">
        <v>11562.94</v>
      </c>
      <c r="I26" s="33">
        <v>14673.450000000004</v>
      </c>
      <c r="J26" s="33">
        <v>16420.48</v>
      </c>
      <c r="K26" s="33">
        <v>22918.699999999997</v>
      </c>
      <c r="L26" s="33">
        <f t="shared" si="5"/>
        <v>226940.15000000002</v>
      </c>
      <c r="M26" s="57"/>
    </row>
    <row r="27" spans="1:13" ht="17.25" customHeight="1">
      <c r="A27" s="27" t="s">
        <v>73</v>
      </c>
      <c r="B27" s="33">
        <v>9767.089999999997</v>
      </c>
      <c r="C27" s="33">
        <v>7386.030000000003</v>
      </c>
      <c r="D27" s="33">
        <v>23964.890000000003</v>
      </c>
      <c r="E27" s="33">
        <v>18326.929999999997</v>
      </c>
      <c r="F27" s="33">
        <v>19990.579999999994</v>
      </c>
      <c r="G27" s="33">
        <v>11154.970000000007</v>
      </c>
      <c r="H27" s="33">
        <v>6690.060000000001</v>
      </c>
      <c r="I27" s="33">
        <v>8433.620000000004</v>
      </c>
      <c r="J27" s="33">
        <v>10160.899999999998</v>
      </c>
      <c r="K27" s="33">
        <v>13705.630000000001</v>
      </c>
      <c r="L27" s="33">
        <f t="shared" si="5"/>
        <v>129580.7</v>
      </c>
      <c r="M27" s="57"/>
    </row>
    <row r="28" spans="1:13" ht="17.25" customHeight="1">
      <c r="A28" s="27" t="s">
        <v>74</v>
      </c>
      <c r="B28" s="33">
        <v>4369.4</v>
      </c>
      <c r="C28" s="33">
        <v>3234.3100000000013</v>
      </c>
      <c r="D28" s="33">
        <v>11178.760000000002</v>
      </c>
      <c r="E28" s="33">
        <v>8549.469999999994</v>
      </c>
      <c r="F28" s="33">
        <v>9249.32</v>
      </c>
      <c r="G28" s="33">
        <v>4861.240000000001</v>
      </c>
      <c r="H28" s="33">
        <v>3120.8400000000015</v>
      </c>
      <c r="I28" s="33">
        <v>3934.1599999999994</v>
      </c>
      <c r="J28" s="33">
        <v>4652.959999999998</v>
      </c>
      <c r="K28" s="33">
        <v>6317.519999999997</v>
      </c>
      <c r="L28" s="33">
        <f t="shared" si="5"/>
        <v>59467.97999999999</v>
      </c>
      <c r="M28" s="57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26</v>
      </c>
      <c r="B31" s="33">
        <f aca="true" t="shared" si="6" ref="B31:K31">+B32+B37+B50</f>
        <v>-4116966.679999999</v>
      </c>
      <c r="C31" s="33">
        <f t="shared" si="6"/>
        <v>269802.1599999999</v>
      </c>
      <c r="D31" s="33">
        <f t="shared" si="6"/>
        <v>735349.19</v>
      </c>
      <c r="E31" s="33">
        <f t="shared" si="6"/>
        <v>1712420.5099999986</v>
      </c>
      <c r="F31" s="33">
        <f t="shared" si="6"/>
        <v>714444.8</v>
      </c>
      <c r="G31" s="33">
        <f t="shared" si="6"/>
        <v>276963.1000000001</v>
      </c>
      <c r="H31" s="33">
        <f t="shared" si="6"/>
        <v>159939.27000000002</v>
      </c>
      <c r="I31" s="33">
        <f t="shared" si="6"/>
        <v>634065.51</v>
      </c>
      <c r="J31" s="33">
        <f t="shared" si="6"/>
        <v>586725.6499999999</v>
      </c>
      <c r="K31" s="33">
        <f t="shared" si="6"/>
        <v>437037.73</v>
      </c>
      <c r="L31" s="33">
        <f aca="true" t="shared" si="7" ref="L31:L48">SUM(B31:K31)</f>
        <v>1409781.24</v>
      </c>
      <c r="M31"/>
    </row>
    <row r="32" spans="1:13" ht="18.75" customHeight="1">
      <c r="A32" s="27" t="s">
        <v>27</v>
      </c>
      <c r="B32" s="33">
        <f aca="true" t="shared" si="8" ref="B32:K32">B33+B34+B35+B36</f>
        <v>-560846</v>
      </c>
      <c r="C32" s="33">
        <f t="shared" si="8"/>
        <v>-610112.8</v>
      </c>
      <c r="D32" s="33">
        <f t="shared" si="8"/>
        <v>-1906022.8</v>
      </c>
      <c r="E32" s="33">
        <f t="shared" si="8"/>
        <v>-1348960.8</v>
      </c>
      <c r="F32" s="33">
        <f t="shared" si="8"/>
        <v>-1298875.6</v>
      </c>
      <c r="G32" s="33">
        <f t="shared" si="8"/>
        <v>-956340</v>
      </c>
      <c r="H32" s="33">
        <f t="shared" si="8"/>
        <v>-479234.8</v>
      </c>
      <c r="I32" s="33">
        <f t="shared" si="8"/>
        <v>-786639.33</v>
      </c>
      <c r="J32" s="33">
        <f t="shared" si="8"/>
        <v>-704321.2</v>
      </c>
      <c r="K32" s="33">
        <f t="shared" si="8"/>
        <v>-1222306.8</v>
      </c>
      <c r="L32" s="33">
        <f t="shared" si="7"/>
        <v>-9873660.13</v>
      </c>
      <c r="M32"/>
    </row>
    <row r="33" spans="1:13" s="36" customFormat="1" ht="18.75" customHeight="1">
      <c r="A33" s="34" t="s">
        <v>50</v>
      </c>
      <c r="B33" s="33">
        <f aca="true" t="shared" si="9" ref="B33:K33">-ROUND((B9)*$E$3,2)</f>
        <v>-560846</v>
      </c>
      <c r="C33" s="33">
        <f t="shared" si="9"/>
        <v>-610112.8</v>
      </c>
      <c r="D33" s="33">
        <f t="shared" si="9"/>
        <v>-1906022.8</v>
      </c>
      <c r="E33" s="33">
        <f t="shared" si="9"/>
        <v>-1348960.8</v>
      </c>
      <c r="F33" s="33">
        <f t="shared" si="9"/>
        <v>-1298875.6</v>
      </c>
      <c r="G33" s="33">
        <f t="shared" si="9"/>
        <v>-956340</v>
      </c>
      <c r="H33" s="33">
        <f t="shared" si="9"/>
        <v>-479234.8</v>
      </c>
      <c r="I33" s="33">
        <f t="shared" si="9"/>
        <v>-543127.2</v>
      </c>
      <c r="J33" s="33">
        <f t="shared" si="9"/>
        <v>-704321.2</v>
      </c>
      <c r="K33" s="33">
        <f t="shared" si="9"/>
        <v>-1222306.8</v>
      </c>
      <c r="L33" s="33">
        <f t="shared" si="7"/>
        <v>-9630148</v>
      </c>
      <c r="M33" s="35"/>
    </row>
    <row r="34" spans="1:13" ht="18.75" customHeight="1">
      <c r="A34" s="37" t="s">
        <v>28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7"/>
        <v>0</v>
      </c>
      <c r="M34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7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-243512.13</v>
      </c>
      <c r="J36" s="17">
        <v>0</v>
      </c>
      <c r="K36" s="17">
        <v>0</v>
      </c>
      <c r="L36" s="33">
        <f t="shared" si="7"/>
        <v>-243512.13</v>
      </c>
      <c r="M36"/>
    </row>
    <row r="37" spans="1:13" s="36" customFormat="1" ht="18.75" customHeight="1">
      <c r="A37" s="27" t="s">
        <v>31</v>
      </c>
      <c r="B37" s="38">
        <f aca="true" t="shared" si="10" ref="B37:K37">SUM(B38:B49)</f>
        <v>-3192444.239999999</v>
      </c>
      <c r="C37" s="38">
        <f t="shared" si="10"/>
        <v>-17534.14</v>
      </c>
      <c r="D37" s="38">
        <f t="shared" si="10"/>
        <v>-7774.8</v>
      </c>
      <c r="E37" s="38">
        <f t="shared" si="10"/>
        <v>938236.8999999985</v>
      </c>
      <c r="F37" s="38">
        <f t="shared" si="10"/>
        <v>-6352.570000000001</v>
      </c>
      <c r="G37" s="38">
        <f t="shared" si="10"/>
        <v>-4078.8</v>
      </c>
      <c r="H37" s="38">
        <f t="shared" si="10"/>
        <v>-12273.570000000002</v>
      </c>
      <c r="I37" s="38">
        <f t="shared" si="10"/>
        <v>486000</v>
      </c>
      <c r="J37" s="38">
        <f t="shared" si="10"/>
        <v>-4709.05</v>
      </c>
      <c r="K37" s="38">
        <f t="shared" si="10"/>
        <v>-20529.229999999996</v>
      </c>
      <c r="L37" s="33">
        <f t="shared" si="7"/>
        <v>-1841459.4999999998</v>
      </c>
      <c r="M37"/>
    </row>
    <row r="38" spans="1:13" ht="18.75" customHeight="1">
      <c r="A38" s="37" t="s">
        <v>32</v>
      </c>
      <c r="B38" s="38">
        <v>-2426696.679999999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7"/>
        <v>-2426696.679999999</v>
      </c>
      <c r="M38"/>
    </row>
    <row r="39" spans="1:13" ht="18.75" customHeight="1">
      <c r="A39" s="37" t="s">
        <v>33</v>
      </c>
      <c r="B39" s="33">
        <v>-752267.0099999997</v>
      </c>
      <c r="C39" s="17">
        <v>0</v>
      </c>
      <c r="D39" s="17">
        <v>0</v>
      </c>
      <c r="E39" s="33">
        <v>-171577.09999999992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 t="shared" si="7"/>
        <v>-923844.1099999996</v>
      </c>
      <c r="M39"/>
    </row>
    <row r="40" spans="1:13" ht="18.75" customHeight="1">
      <c r="A40" s="37" t="s">
        <v>34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7"/>
        <v>0</v>
      </c>
      <c r="M40"/>
    </row>
    <row r="41" spans="1:13" ht="18.75" customHeight="1">
      <c r="A41" s="37" t="s">
        <v>35</v>
      </c>
      <c r="B41" s="38">
        <v>-2511.35</v>
      </c>
      <c r="C41" s="38">
        <v>-10366.54</v>
      </c>
      <c r="D41" s="17">
        <v>0</v>
      </c>
      <c r="E41" s="17">
        <v>0</v>
      </c>
      <c r="F41" s="38">
        <v>-6048.97</v>
      </c>
      <c r="G41" s="38">
        <v>-1980</v>
      </c>
      <c r="H41" s="38">
        <v>-11600.37</v>
      </c>
      <c r="I41" s="17">
        <v>0</v>
      </c>
      <c r="J41" s="38">
        <v>-221.05</v>
      </c>
      <c r="K41" s="38">
        <v>-19988.03</v>
      </c>
      <c r="L41" s="38">
        <f t="shared" si="7"/>
        <v>-52716.31</v>
      </c>
      <c r="M41"/>
    </row>
    <row r="42" spans="1:13" ht="18.75" customHeight="1">
      <c r="A42" s="37" t="s">
        <v>36</v>
      </c>
      <c r="B42" s="38">
        <v>-435.6</v>
      </c>
      <c r="C42" s="38">
        <v>-7167.6</v>
      </c>
      <c r="D42" s="38">
        <v>-4474.8</v>
      </c>
      <c r="E42" s="38">
        <v>-1386</v>
      </c>
      <c r="F42" s="17">
        <v>0</v>
      </c>
      <c r="G42" s="38">
        <v>-2098.8</v>
      </c>
      <c r="H42" s="38">
        <v>-475.2</v>
      </c>
      <c r="I42" s="17">
        <v>0</v>
      </c>
      <c r="J42" s="38">
        <v>-1188</v>
      </c>
      <c r="K42" s="38">
        <v>-237.6</v>
      </c>
      <c r="L42" s="38">
        <f t="shared" si="7"/>
        <v>-17463.6</v>
      </c>
      <c r="M42"/>
    </row>
    <row r="43" spans="1:13" ht="18.75" customHeight="1">
      <c r="A43" s="37" t="s">
        <v>37</v>
      </c>
      <c r="B43" s="38">
        <v>-9900</v>
      </c>
      <c r="C43" s="17">
        <v>0</v>
      </c>
      <c r="D43" s="38">
        <v>-3300</v>
      </c>
      <c r="E43" s="38">
        <v>-26400</v>
      </c>
      <c r="F43" s="17">
        <v>0</v>
      </c>
      <c r="G43" s="17">
        <v>0</v>
      </c>
      <c r="H43" s="17">
        <v>0</v>
      </c>
      <c r="I43" s="17">
        <v>0</v>
      </c>
      <c r="J43" s="38">
        <v>-3300</v>
      </c>
      <c r="K43" s="17">
        <v>0</v>
      </c>
      <c r="L43" s="38">
        <f t="shared" si="7"/>
        <v>-42900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7"/>
        <v>0</v>
      </c>
      <c r="M44"/>
    </row>
    <row r="45" spans="1:13" ht="18.75" customHeight="1">
      <c r="A45" s="37" t="s">
        <v>39</v>
      </c>
      <c r="B45" s="38">
        <v>-633.6</v>
      </c>
      <c r="C45" s="17">
        <v>0</v>
      </c>
      <c r="D45" s="17">
        <v>0</v>
      </c>
      <c r="E45" s="17">
        <v>0</v>
      </c>
      <c r="F45" s="38">
        <v>-303.6</v>
      </c>
      <c r="G45" s="17">
        <v>0</v>
      </c>
      <c r="H45" s="38">
        <v>-198</v>
      </c>
      <c r="I45" s="17">
        <v>0</v>
      </c>
      <c r="J45" s="17">
        <v>0</v>
      </c>
      <c r="K45" s="38">
        <v>-303.6</v>
      </c>
      <c r="L45" s="38">
        <f t="shared" si="7"/>
        <v>-1438.8000000000002</v>
      </c>
      <c r="M45"/>
    </row>
    <row r="46" spans="1:12" ht="18.75" customHeight="1">
      <c r="A46" s="37" t="s">
        <v>66</v>
      </c>
      <c r="B46" s="17">
        <v>0</v>
      </c>
      <c r="C46" s="17">
        <v>0</v>
      </c>
      <c r="D46" s="17">
        <v>0</v>
      </c>
      <c r="E46" s="38">
        <v>32805000</v>
      </c>
      <c r="F46" s="17">
        <v>0</v>
      </c>
      <c r="G46" s="17">
        <v>0</v>
      </c>
      <c r="H46" s="17">
        <v>0</v>
      </c>
      <c r="I46" s="38">
        <v>14746500</v>
      </c>
      <c r="J46" s="17">
        <v>0</v>
      </c>
      <c r="K46" s="17">
        <v>0</v>
      </c>
      <c r="L46" s="38">
        <f t="shared" si="7"/>
        <v>47551500</v>
      </c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38">
        <v>-31667400</v>
      </c>
      <c r="F47" s="17">
        <v>0</v>
      </c>
      <c r="G47" s="17">
        <v>0</v>
      </c>
      <c r="H47" s="17">
        <v>0</v>
      </c>
      <c r="I47" s="38">
        <v>-14260500</v>
      </c>
      <c r="J47" s="17">
        <v>0</v>
      </c>
      <c r="K47" s="17">
        <v>0</v>
      </c>
      <c r="L47" s="38">
        <f t="shared" si="7"/>
        <v>-45927900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7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82</v>
      </c>
      <c r="B50" s="38">
        <v>-363676.44000000006</v>
      </c>
      <c r="C50" s="38">
        <v>897449.1</v>
      </c>
      <c r="D50" s="38">
        <v>2649146.79</v>
      </c>
      <c r="E50" s="38">
        <v>2123144.41</v>
      </c>
      <c r="F50" s="38">
        <v>2019672.9700000002</v>
      </c>
      <c r="G50" s="38">
        <v>1237381.9000000001</v>
      </c>
      <c r="H50" s="38">
        <v>651447.64</v>
      </c>
      <c r="I50" s="38">
        <v>934704.84</v>
      </c>
      <c r="J50" s="38">
        <v>1295755.9</v>
      </c>
      <c r="K50" s="38">
        <v>1679873.76</v>
      </c>
      <c r="L50" s="33">
        <f aca="true" t="shared" si="11" ref="L50:L55">SUM(B50:K50)</f>
        <v>13124900.870000001</v>
      </c>
      <c r="M50"/>
    </row>
    <row r="51" spans="1:13" ht="18.75" customHeight="1">
      <c r="A51" s="27" t="s">
        <v>75</v>
      </c>
      <c r="B51" s="17">
        <f aca="true" t="shared" si="12" ref="B51:K51">+B52+B53</f>
        <v>0</v>
      </c>
      <c r="C51" s="17">
        <f t="shared" si="12"/>
        <v>0</v>
      </c>
      <c r="D51" s="17">
        <f t="shared" si="12"/>
        <v>0</v>
      </c>
      <c r="E51" s="17">
        <f t="shared" si="12"/>
        <v>0</v>
      </c>
      <c r="F51" s="17">
        <f t="shared" si="12"/>
        <v>0</v>
      </c>
      <c r="G51" s="17">
        <f t="shared" si="12"/>
        <v>0</v>
      </c>
      <c r="H51" s="17">
        <f t="shared" si="12"/>
        <v>0</v>
      </c>
      <c r="I51" s="17">
        <f t="shared" si="12"/>
        <v>0</v>
      </c>
      <c r="J51" s="17">
        <f t="shared" si="12"/>
        <v>0</v>
      </c>
      <c r="K51" s="17">
        <f t="shared" si="12"/>
        <v>0</v>
      </c>
      <c r="L51" s="33">
        <f t="shared" si="11"/>
        <v>0</v>
      </c>
      <c r="M51" s="54"/>
    </row>
    <row r="52" spans="1:13" ht="18.75" customHeight="1">
      <c r="A52" s="3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1"/>
        <v>0</v>
      </c>
      <c r="M52" s="54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1"/>
        <v>0</v>
      </c>
      <c r="M53" s="57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1"/>
        <v>0</v>
      </c>
      <c r="M54" s="40"/>
    </row>
    <row r="55" spans="1:13" ht="18.75" customHeight="1">
      <c r="A55" s="19" t="s">
        <v>40</v>
      </c>
      <c r="B55" s="41">
        <f aca="true" t="shared" si="13" ref="B55:K55">IF(B20+B31+B44+B56&lt;0,0,B20+B31+B56)</f>
        <v>17269934.64999999</v>
      </c>
      <c r="C55" s="41">
        <f t="shared" si="13"/>
        <v>14710643.069999998</v>
      </c>
      <c r="D55" s="41">
        <f t="shared" si="13"/>
        <v>48202935.97</v>
      </c>
      <c r="E55" s="41">
        <f t="shared" si="13"/>
        <v>40569355.83</v>
      </c>
      <c r="F55" s="41">
        <f t="shared" si="13"/>
        <v>40833672.19999998</v>
      </c>
      <c r="G55" s="41">
        <f t="shared" si="13"/>
        <v>23488428.240000006</v>
      </c>
      <c r="H55" s="41">
        <f t="shared" si="13"/>
        <v>13597369.67</v>
      </c>
      <c r="I55" s="41">
        <f t="shared" si="13"/>
        <v>17410038.69</v>
      </c>
      <c r="J55" s="41">
        <f t="shared" si="13"/>
        <v>20232816.509999998</v>
      </c>
      <c r="K55" s="41">
        <f t="shared" si="13"/>
        <v>26540197.350000005</v>
      </c>
      <c r="L55" s="42">
        <f t="shared" si="11"/>
        <v>262855392.17999995</v>
      </c>
      <c r="M55" s="52"/>
    </row>
    <row r="56" spans="1:13" ht="18.75" customHeight="1">
      <c r="A56" s="27" t="s">
        <v>41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 s="58"/>
    </row>
    <row r="57" spans="1:13" ht="18.75" customHeight="1">
      <c r="A57" s="27" t="s">
        <v>42</v>
      </c>
      <c r="B57" s="33">
        <f aca="true" t="shared" si="14" ref="B57:K57">IF(B20+B31+B44+B56&gt;0,0,B20+B31+B56)</f>
        <v>0</v>
      </c>
      <c r="C57" s="33">
        <f t="shared" si="14"/>
        <v>0</v>
      </c>
      <c r="D57" s="33">
        <f t="shared" si="14"/>
        <v>0</v>
      </c>
      <c r="E57" s="33">
        <f t="shared" si="14"/>
        <v>0</v>
      </c>
      <c r="F57" s="33">
        <f t="shared" si="14"/>
        <v>0</v>
      </c>
      <c r="G57" s="33">
        <f t="shared" si="14"/>
        <v>0</v>
      </c>
      <c r="H57" s="33">
        <f t="shared" si="14"/>
        <v>0</v>
      </c>
      <c r="I57" s="33">
        <f t="shared" si="14"/>
        <v>0</v>
      </c>
      <c r="J57" s="33">
        <f t="shared" si="14"/>
        <v>0</v>
      </c>
      <c r="K57" s="33">
        <f t="shared" si="14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43</v>
      </c>
      <c r="B61" s="41">
        <f>SUM(B62:B75)</f>
        <v>17269934.62</v>
      </c>
      <c r="C61" s="41">
        <f aca="true" t="shared" si="15" ref="C61:H61">SUM(C62:C73)</f>
        <v>14710642.950000001</v>
      </c>
      <c r="D61" s="41">
        <f t="shared" si="15"/>
        <v>48202935.9605769</v>
      </c>
      <c r="E61" s="41">
        <f t="shared" si="15"/>
        <v>40569355.84126464</v>
      </c>
      <c r="F61" s="41">
        <f t="shared" si="15"/>
        <v>40833672.17664731</v>
      </c>
      <c r="G61" s="41">
        <f t="shared" si="15"/>
        <v>23488428.235699315</v>
      </c>
      <c r="H61" s="41">
        <f t="shared" si="15"/>
        <v>13597369.670370273</v>
      </c>
      <c r="I61" s="41">
        <f>SUM(I62:I78)</f>
        <v>17410038.65208687</v>
      </c>
      <c r="J61" s="41">
        <f>SUM(J62:J73)</f>
        <v>20232816.487808112</v>
      </c>
      <c r="K61" s="41">
        <f>SUM(K62:K75)</f>
        <v>26540197.32</v>
      </c>
      <c r="L61" s="46">
        <f aca="true" t="shared" si="16" ref="L61:L75">SUM(B61:K61)</f>
        <v>262855391.91445345</v>
      </c>
      <c r="M61" s="40"/>
    </row>
    <row r="62" spans="1:13" ht="18.75" customHeight="1">
      <c r="A62" s="47" t="s">
        <v>44</v>
      </c>
      <c r="B62" s="38">
        <v>17269934.62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6"/>
        <v>17269934.62</v>
      </c>
      <c r="M62"/>
    </row>
    <row r="63" spans="1:13" ht="18.75" customHeight="1">
      <c r="A63" s="47" t="s">
        <v>53</v>
      </c>
      <c r="B63" s="17">
        <v>0</v>
      </c>
      <c r="C63" s="38">
        <v>12831157.620000001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6"/>
        <v>12831157.620000001</v>
      </c>
      <c r="M63"/>
    </row>
    <row r="64" spans="1:13" ht="18.75" customHeight="1">
      <c r="A64" s="47" t="s">
        <v>54</v>
      </c>
      <c r="B64" s="17">
        <v>0</v>
      </c>
      <c r="C64" s="38">
        <v>1879485.3299999998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6"/>
        <v>1879485.3299999998</v>
      </c>
      <c r="M64" s="55"/>
    </row>
    <row r="65" spans="1:12" ht="18.75" customHeight="1">
      <c r="A65" s="47" t="s">
        <v>45</v>
      </c>
      <c r="B65" s="17">
        <v>0</v>
      </c>
      <c r="C65" s="17">
        <v>0</v>
      </c>
      <c r="D65" s="38">
        <v>48202935.9605769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6"/>
        <v>48202935.9605769</v>
      </c>
    </row>
    <row r="66" spans="1:12" ht="18.75" customHeight="1">
      <c r="A66" s="47" t="s">
        <v>46</v>
      </c>
      <c r="B66" s="17">
        <v>0</v>
      </c>
      <c r="C66" s="17">
        <v>0</v>
      </c>
      <c r="D66" s="17">
        <v>0</v>
      </c>
      <c r="E66" s="38">
        <v>40569355.84126464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6"/>
        <v>40569355.84126464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17">
        <v>0</v>
      </c>
      <c r="F67" s="38">
        <v>40833672.17664731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6"/>
        <v>40833672.17664731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8">
        <v>23488428.235699315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6"/>
        <v>23488428.235699315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8">
        <v>13597369.670370273</v>
      </c>
      <c r="I69" s="17">
        <v>0</v>
      </c>
      <c r="J69" s="17">
        <v>0</v>
      </c>
      <c r="K69" s="17">
        <v>0</v>
      </c>
      <c r="L69" s="46">
        <f t="shared" si="16"/>
        <v>13597369.670370273</v>
      </c>
    </row>
    <row r="70" spans="1:12" ht="18.75" customHeight="1">
      <c r="A70" s="47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8">
        <v>17410038.65208687</v>
      </c>
      <c r="J70" s="17">
        <v>0</v>
      </c>
      <c r="K70" s="17">
        <v>0</v>
      </c>
      <c r="L70" s="46">
        <f t="shared" si="16"/>
        <v>17410038.65208687</v>
      </c>
    </row>
    <row r="71" spans="1:12" ht="18.75" customHeight="1">
      <c r="A71" s="47" t="s">
        <v>51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38">
        <v>20232816.487808112</v>
      </c>
      <c r="K71" s="17">
        <v>0</v>
      </c>
      <c r="L71" s="46">
        <f t="shared" si="16"/>
        <v>20232816.487808112</v>
      </c>
    </row>
    <row r="72" spans="1:12" ht="18.75" customHeight="1">
      <c r="A72" s="47" t="s">
        <v>61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8">
        <v>15335803.800000004</v>
      </c>
      <c r="L72" s="46">
        <f t="shared" si="16"/>
        <v>15335803.800000004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8">
        <v>11204393.519999998</v>
      </c>
      <c r="L73" s="46">
        <f t="shared" si="16"/>
        <v>11204393.519999998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 t="shared" si="16"/>
        <v>0</v>
      </c>
    </row>
    <row r="75" spans="1:12" ht="18" customHeight="1">
      <c r="A75" s="48" t="s">
        <v>64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9">
        <f t="shared" si="16"/>
        <v>0</v>
      </c>
    </row>
    <row r="76" spans="1:11" ht="18" customHeight="1">
      <c r="A76" s="56" t="s">
        <v>79</v>
      </c>
      <c r="H76"/>
      <c r="I76"/>
      <c r="J76"/>
      <c r="K76"/>
    </row>
    <row r="77" spans="1:11" ht="18" customHeight="1">
      <c r="A77" s="56" t="s">
        <v>84</v>
      </c>
      <c r="I77"/>
      <c r="J77"/>
      <c r="K77"/>
    </row>
    <row r="78" spans="1:11" ht="18" customHeight="1">
      <c r="A78" s="56" t="s">
        <v>85</v>
      </c>
      <c r="I78"/>
      <c r="K78"/>
    </row>
    <row r="79" spans="1:11" ht="15.75">
      <c r="A79" s="56" t="s">
        <v>86</v>
      </c>
      <c r="J79"/>
      <c r="K79"/>
    </row>
    <row r="80" spans="1:11" ht="15.75">
      <c r="A80" s="56" t="s">
        <v>87</v>
      </c>
      <c r="K80"/>
    </row>
    <row r="81" spans="1:11" ht="15.75">
      <c r="A81" s="56" t="s">
        <v>88</v>
      </c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2023-12-12T21:07:26Z</dcterms:modified>
  <cp:category/>
  <cp:version/>
  <cp:contentType/>
  <cp:contentStatus/>
</cp:coreProperties>
</file>