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<sst xmlns="http://schemas.openxmlformats.org/spreadsheetml/2006/main" count="88" uniqueCount="85">
  <si>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</si>
  <si>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</si>
  <si>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</si>
  <si>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</si>
  <si>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</si>
  <si>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</si>
  <si>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</si>
  <si>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</si>
  <si>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</si>
  <si>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</si>
  <si>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</si>
  <si>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</si>
  <si>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</si>
  <si>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</si>
  <si>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</si>
  <si>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</si>
  <si>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</si>
  <si>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</si>
  <si>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</si>
  <si>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</si>
  <si>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</si>
  <si>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</si>
  <si>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</si>
  <si>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</si>
  <si>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</si>
  <si>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</si>
  <si>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</si>
  <si>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</si>
  <si>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</si>
  <si>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</si>
  <si>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</si>
  <si>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</si>
  <si>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</si>
  <si>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</si>
  <si>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</si>
  <si>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</si>
  <si>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</si>
  <si>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</si>
  <si>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</si>
  <si>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</si>
  <si>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</si>
  <si>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</si>
  <si>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</si>
  <si>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</si>
  <si>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</si>
  <si>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</si>
  <si>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</si>
  <si>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</si>
  <si>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</si>
  <si>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</si>
  <si>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</si>
  <si>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</si>
  <si>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</si>
  <si>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</si>
  <si>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</si>
  <si>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</si>
  <si>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</si>
  <si>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</si>
  <si>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</si>
  <si>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</si>
  <si>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</si>
  <si>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</si>
  <si>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</si>
  <si>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</si>
  <si>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</si>
  <si>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</si>
  <si>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</si>
  <si>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</si>
  <si>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</si>
  <si>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</si>
  <si>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</si>
  <si>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</si>
  <si>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</si>
  <si>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</si>
  <si>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</si>
  <si>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</si>
  <si>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</si>
  <si>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</si>
  <si>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</si>
  <si>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</si>
  <si>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</si>
  <si>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</si>
  <si>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</si>
  <si>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</si>
  <si>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27/04/23 - VENCIMENTO 05/05/23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</si>
</sst>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914400</xdr:colOff>
      <xdr:row>77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1" sqref="B11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395681</v>
      </c>
      <c r="C7" s="9">
        <f t="shared" si="0"/>
        <v>277462</v>
      </c>
      <c r="D7" s="9">
        <f t="shared" si="0"/>
        <v>262039</v>
      </c>
      <c r="E7" s="9">
        <f t="shared" si="0"/>
        <v>69408</v>
      </c>
      <c r="F7" s="9">
        <f t="shared" si="0"/>
        <v>246927</v>
      </c>
      <c r="G7" s="9">
        <f t="shared" si="0"/>
        <v>388957</v>
      </c>
      <c r="H7" s="9">
        <f t="shared" si="0"/>
        <v>44002</v>
      </c>
      <c r="I7" s="9">
        <f t="shared" si="0"/>
        <v>306127</v>
      </c>
      <c r="J7" s="9">
        <f t="shared" si="0"/>
        <v>224162</v>
      </c>
      <c r="K7" s="9">
        <f t="shared" si="0"/>
        <v>357115</v>
      </c>
      <c r="L7" s="9">
        <f t="shared" si="0"/>
        <v>275472</v>
      </c>
      <c r="M7" s="9">
        <f t="shared" si="0"/>
        <v>137334</v>
      </c>
      <c r="N7" s="9">
        <f t="shared" si="0"/>
        <v>88392</v>
      </c>
      <c r="O7" s="9">
        <f t="shared" si="0"/>
        <v>3073078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10548</v>
      </c>
      <c r="C8" s="11">
        <f t="shared" si="1"/>
        <v>11418</v>
      </c>
      <c r="D8" s="11">
        <f t="shared" si="1"/>
        <v>6681</v>
      </c>
      <c r="E8" s="11">
        <f t="shared" si="1"/>
        <v>1805</v>
      </c>
      <c r="F8" s="11">
        <f t="shared" si="1"/>
        <v>6178</v>
      </c>
      <c r="G8" s="11">
        <f t="shared" si="1"/>
        <v>9659</v>
      </c>
      <c r="H8" s="11">
        <f t="shared" si="1"/>
        <v>1646</v>
      </c>
      <c r="I8" s="11">
        <f t="shared" si="1"/>
        <v>13728</v>
      </c>
      <c r="J8" s="11">
        <f t="shared" si="1"/>
        <v>8610</v>
      </c>
      <c r="K8" s="11">
        <f t="shared" si="1"/>
        <v>5978</v>
      </c>
      <c r="L8" s="11">
        <f t="shared" si="1"/>
        <v>5671</v>
      </c>
      <c r="M8" s="11">
        <f t="shared" si="1"/>
        <v>4530</v>
      </c>
      <c r="N8" s="11">
        <f t="shared" si="1"/>
        <v>3738</v>
      </c>
      <c r="O8" s="11">
        <f t="shared" si="1"/>
        <v>90190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10548</v>
      </c>
      <c r="C9" s="11">
        <v>11418</v>
      </c>
      <c r="D9" s="11">
        <v>6681</v>
      </c>
      <c r="E9" s="11">
        <v>1805</v>
      </c>
      <c r="F9" s="11">
        <v>6178</v>
      </c>
      <c r="G9" s="11">
        <v>9659</v>
      </c>
      <c r="H9" s="11">
        <v>1646</v>
      </c>
      <c r="I9" s="11">
        <v>13728</v>
      </c>
      <c r="J9" s="11">
        <v>8610</v>
      </c>
      <c r="K9" s="11">
        <v>5966</v>
      </c>
      <c r="L9" s="11">
        <v>5671</v>
      </c>
      <c r="M9" s="11">
        <v>4530</v>
      </c>
      <c r="N9" s="11">
        <v>3721</v>
      </c>
      <c r="O9" s="11">
        <f>SUM(B9:N9)</f>
        <v>90161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12</v>
      </c>
      <c r="L10" s="13">
        <v>0</v>
      </c>
      <c r="M10" s="13">
        <v>0</v>
      </c>
      <c r="N10" s="13">
        <v>17</v>
      </c>
      <c r="O10" s="11">
        <f>SUM(B10:N10)</f>
        <v>29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385133</v>
      </c>
      <c r="C11" s="13">
        <v>266044</v>
      </c>
      <c r="D11" s="13">
        <v>255358</v>
      </c>
      <c r="E11" s="13">
        <v>67603</v>
      </c>
      <c r="F11" s="13">
        <v>240749</v>
      </c>
      <c r="G11" s="13">
        <v>379298</v>
      </c>
      <c r="H11" s="13">
        <v>42356</v>
      </c>
      <c r="I11" s="13">
        <v>292399</v>
      </c>
      <c r="J11" s="13">
        <v>215552</v>
      </c>
      <c r="K11" s="13">
        <v>351137</v>
      </c>
      <c r="L11" s="13">
        <v>269801</v>
      </c>
      <c r="M11" s="13">
        <v>132804</v>
      </c>
      <c r="N11" s="13">
        <v>84654</v>
      </c>
      <c r="O11" s="11">
        <f>SUM(B11:N11)</f>
        <v>2982888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26808</v>
      </c>
      <c r="C12" s="13">
        <v>23315</v>
      </c>
      <c r="D12" s="13">
        <v>18246</v>
      </c>
      <c r="E12" s="13">
        <v>6800</v>
      </c>
      <c r="F12" s="13">
        <v>20679</v>
      </c>
      <c r="G12" s="13">
        <v>35302</v>
      </c>
      <c r="H12" s="13">
        <v>4225</v>
      </c>
      <c r="I12" s="13">
        <v>27076</v>
      </c>
      <c r="J12" s="13">
        <v>17823</v>
      </c>
      <c r="K12" s="13">
        <v>22368</v>
      </c>
      <c r="L12" s="13">
        <v>16813</v>
      </c>
      <c r="M12" s="13">
        <v>6339</v>
      </c>
      <c r="N12" s="13">
        <v>3511</v>
      </c>
      <c r="O12" s="11">
        <f>SUM(B12:N12)</f>
        <v>229305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358325</v>
      </c>
      <c r="C13" s="15">
        <f t="shared" si="2"/>
        <v>242729</v>
      </c>
      <c r="D13" s="15">
        <f t="shared" si="2"/>
        <v>237112</v>
      </c>
      <c r="E13" s="15">
        <f t="shared" si="2"/>
        <v>60803</v>
      </c>
      <c r="F13" s="15">
        <f t="shared" si="2"/>
        <v>220070</v>
      </c>
      <c r="G13" s="15">
        <f t="shared" si="2"/>
        <v>343996</v>
      </c>
      <c r="H13" s="15">
        <f t="shared" si="2"/>
        <v>38131</v>
      </c>
      <c r="I13" s="15">
        <f t="shared" si="2"/>
        <v>265323</v>
      </c>
      <c r="J13" s="15">
        <f t="shared" si="2"/>
        <v>197729</v>
      </c>
      <c r="K13" s="15">
        <f t="shared" si="2"/>
        <v>328769</v>
      </c>
      <c r="L13" s="15">
        <f t="shared" si="2"/>
        <v>252988</v>
      </c>
      <c r="M13" s="15">
        <f t="shared" si="2"/>
        <v>126465</v>
      </c>
      <c r="N13" s="15">
        <f t="shared" si="2"/>
        <v>81143</v>
      </c>
      <c r="O13" s="11">
        <f>SUM(B13:N13)</f>
        <v>2753583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-0.0394</v>
      </c>
      <c r="C16" s="17">
        <v>-0.0407</v>
      </c>
      <c r="D16" s="17">
        <v>-0.0357</v>
      </c>
      <c r="E16" s="17">
        <v>-0.0609</v>
      </c>
      <c r="F16" s="17">
        <v>-0.0413</v>
      </c>
      <c r="G16" s="17">
        <v>-0.034</v>
      </c>
      <c r="H16" s="17">
        <v>-0.0457</v>
      </c>
      <c r="I16" s="17">
        <v>-0.0404</v>
      </c>
      <c r="J16" s="17">
        <v>-0.0406</v>
      </c>
      <c r="K16" s="17">
        <v>-0.0384</v>
      </c>
      <c r="L16" s="17">
        <v>-0.0437</v>
      </c>
      <c r="M16" s="17">
        <v>-0.0504</v>
      </c>
      <c r="N16" s="17">
        <v>-0.0456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1.198532739606311</v>
      </c>
      <c r="C18" s="19">
        <v>1.240289295576007</v>
      </c>
      <c r="D18" s="19">
        <v>1.321716119544696</v>
      </c>
      <c r="E18" s="19">
        <v>0.860759822473978</v>
      </c>
      <c r="F18" s="19">
        <v>1.393110081844746</v>
      </c>
      <c r="G18" s="19">
        <v>1.404555788112466</v>
      </c>
      <c r="H18" s="19">
        <v>1.667268713767667</v>
      </c>
      <c r="I18" s="19">
        <v>1.14921151205713</v>
      </c>
      <c r="J18" s="19">
        <v>1.367460456098903</v>
      </c>
      <c r="K18" s="19">
        <v>1.159394321959674</v>
      </c>
      <c r="L18" s="19">
        <v>1.203271117271463</v>
      </c>
      <c r="M18" s="19">
        <v>1.176078383740509</v>
      </c>
      <c r="N18" s="19">
        <v>1.065298619224789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1510357.2899999996</v>
      </c>
      <c r="C20" s="24">
        <f t="shared" si="3"/>
        <v>1107966.86</v>
      </c>
      <c r="D20" s="24">
        <f t="shared" si="3"/>
        <v>976106.72</v>
      </c>
      <c r="E20" s="24">
        <f t="shared" si="3"/>
        <v>291131.81</v>
      </c>
      <c r="F20" s="24">
        <f t="shared" si="3"/>
        <v>1113852.34</v>
      </c>
      <c r="G20" s="24">
        <f t="shared" si="3"/>
        <v>1480501.3599999999</v>
      </c>
      <c r="H20" s="24">
        <f t="shared" si="3"/>
        <v>261686.85000000003</v>
      </c>
      <c r="I20" s="24">
        <f t="shared" si="3"/>
        <v>1141095.27</v>
      </c>
      <c r="J20" s="24">
        <f t="shared" si="3"/>
        <v>982487.1699999998</v>
      </c>
      <c r="K20" s="24">
        <f t="shared" si="3"/>
        <v>1277194.1400000001</v>
      </c>
      <c r="L20" s="24">
        <f t="shared" si="3"/>
        <v>1168123.69</v>
      </c>
      <c r="M20" s="24">
        <f t="shared" si="3"/>
        <v>659463.4199999999</v>
      </c>
      <c r="N20" s="24">
        <f t="shared" si="3"/>
        <v>343612.17</v>
      </c>
      <c r="O20" s="24">
        <f>O21+O22+O23+O24+O25+O26+O27+O28+O29</f>
        <v>12313579.090000002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1146287.86</v>
      </c>
      <c r="C21" s="28">
        <f aca="true" t="shared" si="4" ref="C21:N21">ROUND((C15+C16)*C7,2)</f>
        <v>830388.27</v>
      </c>
      <c r="D21" s="28">
        <f t="shared" si="4"/>
        <v>687773.76</v>
      </c>
      <c r="E21" s="28">
        <f t="shared" si="4"/>
        <v>311225.47</v>
      </c>
      <c r="F21" s="28">
        <f t="shared" si="4"/>
        <v>751226.01</v>
      </c>
      <c r="G21" s="28">
        <f t="shared" si="4"/>
        <v>973637.16</v>
      </c>
      <c r="H21" s="28">
        <f t="shared" si="4"/>
        <v>147881.92</v>
      </c>
      <c r="I21" s="28">
        <f t="shared" si="4"/>
        <v>909717.61</v>
      </c>
      <c r="J21" s="28">
        <f t="shared" si="4"/>
        <v>670020.22</v>
      </c>
      <c r="K21" s="28">
        <f t="shared" si="4"/>
        <v>1008957.01</v>
      </c>
      <c r="L21" s="28">
        <f t="shared" si="4"/>
        <v>886193.42</v>
      </c>
      <c r="M21" s="28">
        <f t="shared" si="4"/>
        <v>509811.27</v>
      </c>
      <c r="N21" s="28">
        <f t="shared" si="4"/>
        <v>296387.22</v>
      </c>
      <c r="O21" s="28">
        <f aca="true" t="shared" si="5" ref="O21:O29">SUM(B21:N21)</f>
        <v>9129507.200000001</v>
      </c>
    </row>
    <row r="22" spans="1:23" ht="18.75" customHeight="1">
      <c r="A22" s="26" t="s">
        <v>33</v>
      </c>
      <c r="B22" s="28">
        <f>IF(B18&lt;&gt;0,ROUND((B18-1)*B21,2),0)</f>
        <v>227575.67</v>
      </c>
      <c r="C22" s="28">
        <f aca="true" t="shared" si="6" ref="C22:N22">IF(C18&lt;&gt;0,ROUND((C18-1)*C21,2),0)</f>
        <v>199533.41</v>
      </c>
      <c r="D22" s="28">
        <f t="shared" si="6"/>
        <v>221267.91</v>
      </c>
      <c r="E22" s="28">
        <f t="shared" si="6"/>
        <v>-43335.09</v>
      </c>
      <c r="F22" s="28">
        <f t="shared" si="6"/>
        <v>295314.52</v>
      </c>
      <c r="G22" s="28">
        <f t="shared" si="6"/>
        <v>393890.55</v>
      </c>
      <c r="H22" s="28">
        <f t="shared" si="6"/>
        <v>98676.98</v>
      </c>
      <c r="I22" s="28">
        <f t="shared" si="6"/>
        <v>135740.34</v>
      </c>
      <c r="J22" s="28">
        <f t="shared" si="6"/>
        <v>246205.94</v>
      </c>
      <c r="K22" s="28">
        <f t="shared" si="6"/>
        <v>160822.02</v>
      </c>
      <c r="L22" s="28">
        <f t="shared" si="6"/>
        <v>180137.53</v>
      </c>
      <c r="M22" s="28">
        <f t="shared" si="6"/>
        <v>89766.74</v>
      </c>
      <c r="N22" s="28">
        <f t="shared" si="6"/>
        <v>19353.68</v>
      </c>
      <c r="O22" s="28">
        <f t="shared" si="5"/>
        <v>2224950.2</v>
      </c>
      <c r="W22" s="51"/>
    </row>
    <row r="23" spans="1:15" ht="18.75" customHeight="1">
      <c r="A23" s="26" t="s">
        <v>34</v>
      </c>
      <c r="B23" s="28">
        <v>71135.14</v>
      </c>
      <c r="C23" s="28">
        <v>48941.23</v>
      </c>
      <c r="D23" s="28">
        <v>33980.97</v>
      </c>
      <c r="E23" s="28">
        <v>12283.02</v>
      </c>
      <c r="F23" s="28">
        <v>41887.5</v>
      </c>
      <c r="G23" s="28">
        <v>67446.42</v>
      </c>
      <c r="H23" s="28">
        <v>6746.75</v>
      </c>
      <c r="I23" s="28">
        <v>49441.51</v>
      </c>
      <c r="J23" s="28">
        <v>42313.7</v>
      </c>
      <c r="K23" s="28">
        <v>63067.12</v>
      </c>
      <c r="L23" s="28">
        <v>57769.78</v>
      </c>
      <c r="M23" s="28">
        <v>28197.68</v>
      </c>
      <c r="N23" s="28">
        <v>17068.89</v>
      </c>
      <c r="O23" s="28">
        <f t="shared" si="5"/>
        <v>540279.71</v>
      </c>
    </row>
    <row r="24" spans="1:15" ht="18.75" customHeight="1">
      <c r="A24" s="26" t="s">
        <v>35</v>
      </c>
      <c r="B24" s="28">
        <v>3574.14</v>
      </c>
      <c r="C24" s="28">
        <v>3574.14</v>
      </c>
      <c r="D24" s="28">
        <v>1787.07</v>
      </c>
      <c r="E24" s="28">
        <v>1787.07</v>
      </c>
      <c r="F24" s="28">
        <v>1787.07</v>
      </c>
      <c r="G24" s="28">
        <v>1787.07</v>
      </c>
      <c r="H24" s="28">
        <v>1787.07</v>
      </c>
      <c r="I24" s="28">
        <v>3574.14</v>
      </c>
      <c r="J24" s="28">
        <v>1787.07</v>
      </c>
      <c r="K24" s="28">
        <v>1787.07</v>
      </c>
      <c r="L24" s="28">
        <v>1787.07</v>
      </c>
      <c r="M24" s="28">
        <v>1787.07</v>
      </c>
      <c r="N24" s="28">
        <v>1787.07</v>
      </c>
      <c r="O24" s="28">
        <f t="shared" si="5"/>
        <v>28593.12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-1700.29</v>
      </c>
      <c r="E25" s="28">
        <v>0</v>
      </c>
      <c r="F25" s="28">
        <v>-4925.14</v>
      </c>
      <c r="G25" s="28">
        <v>0</v>
      </c>
      <c r="H25" s="28">
        <v>-2174.31</v>
      </c>
      <c r="I25" s="28">
        <v>0</v>
      </c>
      <c r="J25" s="28">
        <v>-5803.89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-14603.630000000001</v>
      </c>
    </row>
    <row r="26" spans="1:26" ht="18.75" customHeight="1">
      <c r="A26" s="26" t="s">
        <v>68</v>
      </c>
      <c r="B26" s="28">
        <v>1117.2</v>
      </c>
      <c r="C26" s="28">
        <v>834.54</v>
      </c>
      <c r="D26" s="28">
        <v>726.85</v>
      </c>
      <c r="E26" s="28">
        <v>218.06</v>
      </c>
      <c r="F26" s="28">
        <v>837.23</v>
      </c>
      <c r="G26" s="28">
        <v>1109.13</v>
      </c>
      <c r="H26" s="28">
        <v>196.52</v>
      </c>
      <c r="I26" s="28">
        <v>848</v>
      </c>
      <c r="J26" s="28">
        <v>737.62</v>
      </c>
      <c r="K26" s="28">
        <v>952.99</v>
      </c>
      <c r="L26" s="28">
        <v>869.53</v>
      </c>
      <c r="M26" s="28">
        <v>484.57</v>
      </c>
      <c r="N26" s="28">
        <v>258.41</v>
      </c>
      <c r="O26" s="28">
        <f t="shared" si="5"/>
        <v>9190.65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986.47</v>
      </c>
      <c r="C27" s="28">
        <v>734.49</v>
      </c>
      <c r="D27" s="28">
        <v>644.17</v>
      </c>
      <c r="E27" s="28">
        <v>196.77</v>
      </c>
      <c r="F27" s="28">
        <v>648.22</v>
      </c>
      <c r="G27" s="28">
        <v>873.33</v>
      </c>
      <c r="H27" s="28">
        <v>161.72</v>
      </c>
      <c r="I27" s="28">
        <v>683.29</v>
      </c>
      <c r="J27" s="28">
        <v>653.65</v>
      </c>
      <c r="K27" s="28">
        <v>839.64</v>
      </c>
      <c r="L27" s="28">
        <v>745.23</v>
      </c>
      <c r="M27" s="28">
        <v>421.82</v>
      </c>
      <c r="N27" s="28">
        <v>221.02</v>
      </c>
      <c r="O27" s="28">
        <f t="shared" si="5"/>
        <v>7809.82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460.18</v>
      </c>
      <c r="C28" s="28">
        <v>342.62</v>
      </c>
      <c r="D28" s="28">
        <v>300.5</v>
      </c>
      <c r="E28" s="28">
        <v>91.79</v>
      </c>
      <c r="F28" s="28">
        <v>302.39</v>
      </c>
      <c r="G28" s="28">
        <v>407.38</v>
      </c>
      <c r="H28" s="28">
        <v>75.44</v>
      </c>
      <c r="I28" s="28">
        <v>316.85</v>
      </c>
      <c r="J28" s="28">
        <v>304.9</v>
      </c>
      <c r="K28" s="28">
        <v>386</v>
      </c>
      <c r="L28" s="28">
        <v>347.65</v>
      </c>
      <c r="M28" s="28">
        <v>196.77</v>
      </c>
      <c r="N28" s="28">
        <v>103.1</v>
      </c>
      <c r="O28" s="28">
        <f t="shared" si="5"/>
        <v>3635.57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59220.63</v>
      </c>
      <c r="C29" s="28">
        <v>23618.16</v>
      </c>
      <c r="D29" s="28">
        <v>31325.78</v>
      </c>
      <c r="E29" s="28">
        <v>8664.72</v>
      </c>
      <c r="F29" s="28">
        <v>26774.54</v>
      </c>
      <c r="G29" s="28">
        <v>41350.32</v>
      </c>
      <c r="H29" s="28">
        <v>8334.76</v>
      </c>
      <c r="I29" s="28">
        <v>40773.53</v>
      </c>
      <c r="J29" s="28">
        <v>26267.96</v>
      </c>
      <c r="K29" s="28">
        <v>40382.29</v>
      </c>
      <c r="L29" s="28">
        <v>40273.48</v>
      </c>
      <c r="M29" s="28">
        <v>28797.5</v>
      </c>
      <c r="N29" s="28">
        <v>8432.78</v>
      </c>
      <c r="O29" s="28">
        <f t="shared" si="5"/>
        <v>384216.45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-46411.2</v>
      </c>
      <c r="C31" s="28">
        <f aca="true" t="shared" si="7" ref="C31:O31">+C32+C34+C47+C48+C49+C54-C55</f>
        <v>-50239.2</v>
      </c>
      <c r="D31" s="28">
        <f t="shared" si="7"/>
        <v>-29396.4</v>
      </c>
      <c r="E31" s="28">
        <f t="shared" si="7"/>
        <v>-7942</v>
      </c>
      <c r="F31" s="28">
        <f t="shared" si="7"/>
        <v>-27183.2</v>
      </c>
      <c r="G31" s="28">
        <f t="shared" si="7"/>
        <v>-42499.6</v>
      </c>
      <c r="H31" s="28">
        <f t="shared" si="7"/>
        <v>-7242.4</v>
      </c>
      <c r="I31" s="28">
        <f t="shared" si="7"/>
        <v>-60403.2</v>
      </c>
      <c r="J31" s="28">
        <f t="shared" si="7"/>
        <v>-37884</v>
      </c>
      <c r="K31" s="28">
        <f t="shared" si="7"/>
        <v>-26250.4</v>
      </c>
      <c r="L31" s="28">
        <f t="shared" si="7"/>
        <v>-24952.4</v>
      </c>
      <c r="M31" s="28">
        <f t="shared" si="7"/>
        <v>-19932</v>
      </c>
      <c r="N31" s="28">
        <f t="shared" si="7"/>
        <v>-16372.4</v>
      </c>
      <c r="O31" s="28">
        <f t="shared" si="7"/>
        <v>-396708.4000000001</v>
      </c>
    </row>
    <row r="32" spans="1:15" ht="18.75" customHeight="1">
      <c r="A32" s="26" t="s">
        <v>38</v>
      </c>
      <c r="B32" s="29">
        <f>+B33</f>
        <v>-46411.2</v>
      </c>
      <c r="C32" s="29">
        <f>+C33</f>
        <v>-50239.2</v>
      </c>
      <c r="D32" s="29">
        <f aca="true" t="shared" si="8" ref="D32:O32">+D33</f>
        <v>-29396.4</v>
      </c>
      <c r="E32" s="29">
        <f t="shared" si="8"/>
        <v>-7942</v>
      </c>
      <c r="F32" s="29">
        <f t="shared" si="8"/>
        <v>-27183.2</v>
      </c>
      <c r="G32" s="29">
        <f t="shared" si="8"/>
        <v>-42499.6</v>
      </c>
      <c r="H32" s="29">
        <f t="shared" si="8"/>
        <v>-7242.4</v>
      </c>
      <c r="I32" s="29">
        <f t="shared" si="8"/>
        <v>-60403.2</v>
      </c>
      <c r="J32" s="29">
        <f t="shared" si="8"/>
        <v>-37884</v>
      </c>
      <c r="K32" s="29">
        <f t="shared" si="8"/>
        <v>-26250.4</v>
      </c>
      <c r="L32" s="29">
        <f t="shared" si="8"/>
        <v>-24952.4</v>
      </c>
      <c r="M32" s="29">
        <f t="shared" si="8"/>
        <v>-19932</v>
      </c>
      <c r="N32" s="29">
        <f t="shared" si="8"/>
        <v>-16372.4</v>
      </c>
      <c r="O32" s="29">
        <f t="shared" si="8"/>
        <v>-396708.4000000001</v>
      </c>
    </row>
    <row r="33" spans="1:26" ht="18.75" customHeight="1">
      <c r="A33" s="27" t="s">
        <v>39</v>
      </c>
      <c r="B33" s="16">
        <f>ROUND((-B9)*$G$3,2)</f>
        <v>-46411.2</v>
      </c>
      <c r="C33" s="16">
        <f aca="true" t="shared" si="9" ref="C33:N33">ROUND((-C9)*$G$3,2)</f>
        <v>-50239.2</v>
      </c>
      <c r="D33" s="16">
        <f t="shared" si="9"/>
        <v>-29396.4</v>
      </c>
      <c r="E33" s="16">
        <f t="shared" si="9"/>
        <v>-7942</v>
      </c>
      <c r="F33" s="16">
        <f t="shared" si="9"/>
        <v>-27183.2</v>
      </c>
      <c r="G33" s="16">
        <f t="shared" si="9"/>
        <v>-42499.6</v>
      </c>
      <c r="H33" s="16">
        <f t="shared" si="9"/>
        <v>-7242.4</v>
      </c>
      <c r="I33" s="16">
        <f t="shared" si="9"/>
        <v>-60403.2</v>
      </c>
      <c r="J33" s="16">
        <f t="shared" si="9"/>
        <v>-37884</v>
      </c>
      <c r="K33" s="16">
        <f t="shared" si="9"/>
        <v>-26250.4</v>
      </c>
      <c r="L33" s="16">
        <f t="shared" si="9"/>
        <v>-24952.4</v>
      </c>
      <c r="M33" s="16">
        <f t="shared" si="9"/>
        <v>-19932</v>
      </c>
      <c r="N33" s="16">
        <f t="shared" si="9"/>
        <v>-16372.4</v>
      </c>
      <c r="O33" s="30">
        <f aca="true" t="shared" si="10" ref="O33:O55">SUM(B33:N33)</f>
        <v>-396708.4000000001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0</v>
      </c>
      <c r="C34" s="29">
        <f aca="true" t="shared" si="11" ref="C34:O34">SUM(C35:C45)</f>
        <v>0</v>
      </c>
      <c r="D34" s="29">
        <f t="shared" si="11"/>
        <v>0</v>
      </c>
      <c r="E34" s="29">
        <f t="shared" si="11"/>
        <v>0</v>
      </c>
      <c r="F34" s="29">
        <f t="shared" si="11"/>
        <v>0</v>
      </c>
      <c r="G34" s="29">
        <f t="shared" si="11"/>
        <v>0</v>
      </c>
      <c r="H34" s="29">
        <f t="shared" si="11"/>
        <v>0</v>
      </c>
      <c r="I34" s="29">
        <f t="shared" si="11"/>
        <v>0</v>
      </c>
      <c r="J34" s="29">
        <f t="shared" si="11"/>
        <v>0</v>
      </c>
      <c r="K34" s="29">
        <f t="shared" si="11"/>
        <v>0</v>
      </c>
      <c r="L34" s="29">
        <f t="shared" si="11"/>
        <v>0</v>
      </c>
      <c r="M34" s="29">
        <f t="shared" si="11"/>
        <v>0</v>
      </c>
      <c r="N34" s="29">
        <f t="shared" si="11"/>
        <v>0</v>
      </c>
      <c r="O34" s="29">
        <f t="shared" si="11"/>
        <v>0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1260000</v>
      </c>
      <c r="C40" s="31">
        <v>931500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1089000</v>
      </c>
      <c r="L40" s="31">
        <v>990000</v>
      </c>
      <c r="M40" s="31">
        <v>0</v>
      </c>
      <c r="N40" s="31">
        <v>0</v>
      </c>
      <c r="O40" s="31">
        <f t="shared" si="10"/>
        <v>4270500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-1260000</v>
      </c>
      <c r="C41" s="31">
        <v>-931500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-4270500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1463946.0899999996</v>
      </c>
      <c r="C53" s="34">
        <f aca="true" t="shared" si="13" ref="C53:N53">+C20+C31</f>
        <v>1057727.6600000001</v>
      </c>
      <c r="D53" s="34">
        <f t="shared" si="13"/>
        <v>946710.32</v>
      </c>
      <c r="E53" s="34">
        <f t="shared" si="13"/>
        <v>283189.81</v>
      </c>
      <c r="F53" s="34">
        <f t="shared" si="13"/>
        <v>1086669.1400000001</v>
      </c>
      <c r="G53" s="34">
        <f t="shared" si="13"/>
        <v>1438001.7599999998</v>
      </c>
      <c r="H53" s="34">
        <f t="shared" si="13"/>
        <v>254444.45000000004</v>
      </c>
      <c r="I53" s="34">
        <f t="shared" si="13"/>
        <v>1080692.07</v>
      </c>
      <c r="J53" s="34">
        <f t="shared" si="13"/>
        <v>944603.1699999998</v>
      </c>
      <c r="K53" s="34">
        <f t="shared" si="13"/>
        <v>1250943.7400000002</v>
      </c>
      <c r="L53" s="34">
        <f t="shared" si="13"/>
        <v>1143171.29</v>
      </c>
      <c r="M53" s="34">
        <f t="shared" si="13"/>
        <v>639531.4199999999</v>
      </c>
      <c r="N53" s="34">
        <f t="shared" si="13"/>
        <v>327239.76999999996</v>
      </c>
      <c r="O53" s="34">
        <f>SUM(B53:N53)</f>
        <v>11916870.69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1463946.09</v>
      </c>
      <c r="C59" s="42">
        <f t="shared" si="14"/>
        <v>1057727.67</v>
      </c>
      <c r="D59" s="42">
        <f t="shared" si="14"/>
        <v>946710.32</v>
      </c>
      <c r="E59" s="42">
        <f t="shared" si="14"/>
        <v>283189.81</v>
      </c>
      <c r="F59" s="42">
        <f t="shared" si="14"/>
        <v>1086669.14</v>
      </c>
      <c r="G59" s="42">
        <f t="shared" si="14"/>
        <v>1438001.76</v>
      </c>
      <c r="H59" s="42">
        <f t="shared" si="14"/>
        <v>254444.45</v>
      </c>
      <c r="I59" s="42">
        <f t="shared" si="14"/>
        <v>1080692.06</v>
      </c>
      <c r="J59" s="42">
        <f t="shared" si="14"/>
        <v>944603.16</v>
      </c>
      <c r="K59" s="42">
        <f t="shared" si="14"/>
        <v>1250943.74</v>
      </c>
      <c r="L59" s="42">
        <f t="shared" si="14"/>
        <v>1143171.29</v>
      </c>
      <c r="M59" s="42">
        <f t="shared" si="14"/>
        <v>639531.43</v>
      </c>
      <c r="N59" s="42">
        <f t="shared" si="14"/>
        <v>327239.76</v>
      </c>
      <c r="O59" s="34">
        <f t="shared" si="14"/>
        <v>11916870.680000002</v>
      </c>
      <c r="Q59"/>
    </row>
    <row r="60" spans="1:18" ht="18.75" customHeight="1">
      <c r="A60" s="26" t="s">
        <v>54</v>
      </c>
      <c r="B60" s="42">
        <v>1197048.25</v>
      </c>
      <c r="C60" s="42">
        <v>757835.91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1954884.1600000001</v>
      </c>
      <c r="P60"/>
      <c r="Q60"/>
      <c r="R60" s="41"/>
    </row>
    <row r="61" spans="1:16" ht="18.75" customHeight="1">
      <c r="A61" s="26" t="s">
        <v>55</v>
      </c>
      <c r="B61" s="42">
        <v>266897.84</v>
      </c>
      <c r="C61" s="42">
        <v>299891.76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566789.6000000001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946710.32</v>
      </c>
      <c r="E62" s="43">
        <v>0</v>
      </c>
      <c r="F62" s="43">
        <v>0</v>
      </c>
      <c r="G62" s="43">
        <v>0</v>
      </c>
      <c r="H62" s="42">
        <v>254444.45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1201154.77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283189.81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283189.81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1086669.14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1086669.14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1438001.76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1438001.76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1080692.06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1080692.06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944603.16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944603.16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1250943.74</v>
      </c>
      <c r="L68" s="29">
        <v>1143171.29</v>
      </c>
      <c r="M68" s="43">
        <v>0</v>
      </c>
      <c r="N68" s="43">
        <v>0</v>
      </c>
      <c r="O68" s="34">
        <f t="shared" si="15"/>
        <v>2394115.0300000003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639531.43</v>
      </c>
      <c r="N69" s="43">
        <v>0</v>
      </c>
      <c r="O69" s="34">
        <f t="shared" si="15"/>
        <v>639531.43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327239.76</v>
      </c>
      <c r="O70" s="46">
        <f t="shared" si="15"/>
        <v>327239.76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2023-05-04T14:50:59Z</dcterms:modified>
  <cp:category/>
  <cp:version/>
  <cp:contentType/>
  <cp:contentStatus/>
</cp:coreProperties>
</file>