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<sst xmlns="http://schemas.openxmlformats.org/spreadsheetml/2006/main" count="88" uniqueCount="85">
  <si>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</si>
  <si>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</si>
  <si>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</si>
  <si>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</si>
  <si>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</si>
  <si>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</si>
  <si>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</si>
  <si>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</si>
  <si>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</si>
  <si>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</si>
  <si>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</si>
  <si>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</si>
  <si>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</si>
  <si>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</si>
  <si>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</si>
  <si>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</si>
  <si>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</si>
  <si>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</si>
  <si>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</si>
  <si>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</si>
  <si>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</si>
  <si>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</si>
  <si>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</si>
  <si>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</si>
  <si>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</si>
  <si>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</si>
  <si>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</si>
  <si>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</si>
  <si>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</si>
  <si>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</si>
  <si>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</si>
  <si>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</si>
  <si>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</si>
  <si>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</si>
  <si>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</si>
  <si>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</si>
  <si>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</si>
  <si>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</si>
  <si>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</si>
  <si>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</si>
  <si>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</si>
  <si>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</si>
  <si>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</si>
  <si>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</si>
  <si>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</si>
  <si>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</si>
  <si>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</si>
  <si>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</si>
  <si>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</si>
  <si>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</si>
  <si>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</si>
  <si>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</si>
  <si>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</si>
  <si>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</si>
  <si>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</si>
  <si>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</si>
  <si>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</si>
  <si>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</si>
  <si>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</si>
  <si>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</si>
  <si>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</si>
  <si>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</si>
  <si>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</si>
  <si>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</si>
  <si>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</si>
  <si>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</si>
  <si>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</si>
  <si>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</si>
  <si>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</si>
  <si>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</si>
  <si>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</si>
  <si>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</si>
  <si>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</si>
  <si>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</si>
  <si>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</si>
  <si>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</si>
  <si>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</si>
  <si>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</si>
  <si>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</si>
  <si>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</si>
  <si>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</si>
  <si>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</si>
  <si>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</si>
  <si>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</si>
  <si>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19/04/23 - VENCIMENTO 27/04/23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</si>
</sst>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638175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399885</v>
      </c>
      <c r="C7" s="9">
        <f t="shared" si="0"/>
        <v>277155</v>
      </c>
      <c r="D7" s="9">
        <f t="shared" si="0"/>
        <v>266453</v>
      </c>
      <c r="E7" s="9">
        <f t="shared" si="0"/>
        <v>70586</v>
      </c>
      <c r="F7" s="9">
        <f t="shared" si="0"/>
        <v>229694</v>
      </c>
      <c r="G7" s="9">
        <f t="shared" si="0"/>
        <v>391797</v>
      </c>
      <c r="H7" s="9">
        <f t="shared" si="0"/>
        <v>44593</v>
      </c>
      <c r="I7" s="9">
        <f t="shared" si="0"/>
        <v>310070</v>
      </c>
      <c r="J7" s="9">
        <f t="shared" si="0"/>
        <v>226588</v>
      </c>
      <c r="K7" s="9">
        <f t="shared" si="0"/>
        <v>361449</v>
      </c>
      <c r="L7" s="9">
        <f t="shared" si="0"/>
        <v>266269</v>
      </c>
      <c r="M7" s="9">
        <f t="shared" si="0"/>
        <v>134586</v>
      </c>
      <c r="N7" s="9">
        <f t="shared" si="0"/>
        <v>88358</v>
      </c>
      <c r="O7" s="9">
        <f t="shared" si="0"/>
        <v>3067483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10820</v>
      </c>
      <c r="C8" s="11">
        <f t="shared" si="1"/>
        <v>11315</v>
      </c>
      <c r="D8" s="11">
        <f t="shared" si="1"/>
        <v>6994</v>
      </c>
      <c r="E8" s="11">
        <f t="shared" si="1"/>
        <v>1923</v>
      </c>
      <c r="F8" s="11">
        <f t="shared" si="1"/>
        <v>5884</v>
      </c>
      <c r="G8" s="11">
        <f t="shared" si="1"/>
        <v>9738</v>
      </c>
      <c r="H8" s="11">
        <f t="shared" si="1"/>
        <v>1757</v>
      </c>
      <c r="I8" s="11">
        <f t="shared" si="1"/>
        <v>14144</v>
      </c>
      <c r="J8" s="11">
        <f t="shared" si="1"/>
        <v>8843</v>
      </c>
      <c r="K8" s="11">
        <f t="shared" si="1"/>
        <v>6434</v>
      </c>
      <c r="L8" s="11">
        <f t="shared" si="1"/>
        <v>5039</v>
      </c>
      <c r="M8" s="11">
        <f t="shared" si="1"/>
        <v>4609</v>
      </c>
      <c r="N8" s="11">
        <f t="shared" si="1"/>
        <v>3794</v>
      </c>
      <c r="O8" s="11">
        <f t="shared" si="1"/>
        <v>91294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10820</v>
      </c>
      <c r="C9" s="11">
        <v>11315</v>
      </c>
      <c r="D9" s="11">
        <v>6994</v>
      </c>
      <c r="E9" s="11">
        <v>1923</v>
      </c>
      <c r="F9" s="11">
        <v>5884</v>
      </c>
      <c r="G9" s="11">
        <v>9738</v>
      </c>
      <c r="H9" s="11">
        <v>1757</v>
      </c>
      <c r="I9" s="11">
        <v>14144</v>
      </c>
      <c r="J9" s="11">
        <v>8843</v>
      </c>
      <c r="K9" s="11">
        <v>6419</v>
      </c>
      <c r="L9" s="11">
        <v>5039</v>
      </c>
      <c r="M9" s="11">
        <v>4604</v>
      </c>
      <c r="N9" s="11">
        <v>3782</v>
      </c>
      <c r="O9" s="11">
        <f>SUM(B9:N9)</f>
        <v>91262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15</v>
      </c>
      <c r="L10" s="13">
        <v>0</v>
      </c>
      <c r="M10" s="13">
        <v>5</v>
      </c>
      <c r="N10" s="13">
        <v>12</v>
      </c>
      <c r="O10" s="11">
        <f>SUM(B10:N10)</f>
        <v>32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389065</v>
      </c>
      <c r="C11" s="13">
        <v>265840</v>
      </c>
      <c r="D11" s="13">
        <v>259459</v>
      </c>
      <c r="E11" s="13">
        <v>68663</v>
      </c>
      <c r="F11" s="13">
        <v>223810</v>
      </c>
      <c r="G11" s="13">
        <v>382059</v>
      </c>
      <c r="H11" s="13">
        <v>42836</v>
      </c>
      <c r="I11" s="13">
        <v>295926</v>
      </c>
      <c r="J11" s="13">
        <v>217745</v>
      </c>
      <c r="K11" s="13">
        <v>355015</v>
      </c>
      <c r="L11" s="13">
        <v>261230</v>
      </c>
      <c r="M11" s="13">
        <v>129977</v>
      </c>
      <c r="N11" s="13">
        <v>84564</v>
      </c>
      <c r="O11" s="11">
        <f>SUM(B11:N11)</f>
        <v>2976189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27654</v>
      </c>
      <c r="C12" s="13">
        <v>24688</v>
      </c>
      <c r="D12" s="13">
        <v>19900</v>
      </c>
      <c r="E12" s="13">
        <v>7259</v>
      </c>
      <c r="F12" s="13">
        <v>20854</v>
      </c>
      <c r="G12" s="13">
        <v>37254</v>
      </c>
      <c r="H12" s="13">
        <v>4758</v>
      </c>
      <c r="I12" s="13">
        <v>28604</v>
      </c>
      <c r="J12" s="13">
        <v>18651</v>
      </c>
      <c r="K12" s="13">
        <v>23801</v>
      </c>
      <c r="L12" s="13">
        <v>17776</v>
      </c>
      <c r="M12" s="13">
        <v>6474</v>
      </c>
      <c r="N12" s="13">
        <v>3773</v>
      </c>
      <c r="O12" s="11">
        <f>SUM(B12:N12)</f>
        <v>241446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361411</v>
      </c>
      <c r="C13" s="15">
        <f t="shared" si="2"/>
        <v>241152</v>
      </c>
      <c r="D13" s="15">
        <f t="shared" si="2"/>
        <v>239559</v>
      </c>
      <c r="E13" s="15">
        <f t="shared" si="2"/>
        <v>61404</v>
      </c>
      <c r="F13" s="15">
        <f t="shared" si="2"/>
        <v>202956</v>
      </c>
      <c r="G13" s="15">
        <f t="shared" si="2"/>
        <v>344805</v>
      </c>
      <c r="H13" s="15">
        <f t="shared" si="2"/>
        <v>38078</v>
      </c>
      <c r="I13" s="15">
        <f t="shared" si="2"/>
        <v>267322</v>
      </c>
      <c r="J13" s="15">
        <f t="shared" si="2"/>
        <v>199094</v>
      </c>
      <c r="K13" s="15">
        <f t="shared" si="2"/>
        <v>331214</v>
      </c>
      <c r="L13" s="15">
        <f t="shared" si="2"/>
        <v>243454</v>
      </c>
      <c r="M13" s="15">
        <f t="shared" si="2"/>
        <v>123503</v>
      </c>
      <c r="N13" s="15">
        <f t="shared" si="2"/>
        <v>80791</v>
      </c>
      <c r="O13" s="11">
        <f>SUM(B13:N13)</f>
        <v>2734743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-0.0177</v>
      </c>
      <c r="C16" s="17">
        <v>-0.0183</v>
      </c>
      <c r="D16" s="17">
        <v>-0.016</v>
      </c>
      <c r="E16" s="17">
        <v>-0.0274</v>
      </c>
      <c r="F16" s="17">
        <v>-0.0186</v>
      </c>
      <c r="G16" s="17">
        <v>-0.0153</v>
      </c>
      <c r="H16" s="17">
        <v>-0.0205</v>
      </c>
      <c r="I16" s="17">
        <v>-0.0181</v>
      </c>
      <c r="J16" s="17">
        <v>-0.0183</v>
      </c>
      <c r="K16" s="17">
        <v>-0.0173</v>
      </c>
      <c r="L16" s="17">
        <v>-0.0196</v>
      </c>
      <c r="M16" s="17">
        <v>-0.0227</v>
      </c>
      <c r="N16" s="17">
        <v>-0.0205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1.175646054213873</v>
      </c>
      <c r="C18" s="19">
        <v>1.236172609911341</v>
      </c>
      <c r="D18" s="19">
        <v>1.276896243684048</v>
      </c>
      <c r="E18" s="19">
        <v>0.827598064607864</v>
      </c>
      <c r="F18" s="19">
        <v>1.374808903730849</v>
      </c>
      <c r="G18" s="19">
        <v>1.380763507436343</v>
      </c>
      <c r="H18" s="19">
        <v>1.60921907425719</v>
      </c>
      <c r="I18" s="19">
        <v>1.12213784676305</v>
      </c>
      <c r="J18" s="19">
        <v>1.322877640340031</v>
      </c>
      <c r="K18" s="19">
        <v>1.15543772414908</v>
      </c>
      <c r="L18" s="19">
        <v>1.240926277141744</v>
      </c>
      <c r="M18" s="19">
        <v>1.19560832447706</v>
      </c>
      <c r="N18" s="19">
        <v>1.063881401289119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1508118.7199999997</v>
      </c>
      <c r="C20" s="24">
        <f t="shared" si="3"/>
        <v>1110521.8699999999</v>
      </c>
      <c r="D20" s="24">
        <f t="shared" si="3"/>
        <v>965682.7</v>
      </c>
      <c r="E20" s="24">
        <f t="shared" si="3"/>
        <v>287117.68</v>
      </c>
      <c r="F20" s="24">
        <f t="shared" si="3"/>
        <v>1034698.76</v>
      </c>
      <c r="G20" s="24">
        <f t="shared" si="3"/>
        <v>1476913.26</v>
      </c>
      <c r="H20" s="24">
        <f t="shared" si="3"/>
        <v>258289.97000000003</v>
      </c>
      <c r="I20" s="24">
        <f t="shared" si="3"/>
        <v>1137345.4900000002</v>
      </c>
      <c r="J20" s="24">
        <f t="shared" si="3"/>
        <v>967112.4299999999</v>
      </c>
      <c r="K20" s="24">
        <f t="shared" si="3"/>
        <v>1298315.0000000002</v>
      </c>
      <c r="L20" s="24">
        <f t="shared" si="3"/>
        <v>1173605.1999999997</v>
      </c>
      <c r="M20" s="24">
        <f t="shared" si="3"/>
        <v>661175.4899999999</v>
      </c>
      <c r="N20" s="24">
        <f t="shared" si="3"/>
        <v>345441.82000000007</v>
      </c>
      <c r="O20" s="24">
        <f>O21+O22+O23+O24+O25+O26+O27+O28+O29</f>
        <v>12224338.389999999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1167144.35</v>
      </c>
      <c r="C21" s="28">
        <f aca="true" t="shared" si="4" ref="C21:N21">ROUND((C15+C16)*C7,2)</f>
        <v>835677.76</v>
      </c>
      <c r="D21" s="28">
        <f t="shared" si="4"/>
        <v>704608.31</v>
      </c>
      <c r="E21" s="28">
        <f t="shared" si="4"/>
        <v>318872.26</v>
      </c>
      <c r="F21" s="28">
        <f t="shared" si="4"/>
        <v>704012.11</v>
      </c>
      <c r="G21" s="28">
        <f t="shared" si="4"/>
        <v>988072.85</v>
      </c>
      <c r="H21" s="28">
        <f t="shared" si="4"/>
        <v>150991.9</v>
      </c>
      <c r="I21" s="28">
        <f t="shared" si="4"/>
        <v>928349.58</v>
      </c>
      <c r="J21" s="28">
        <f t="shared" si="4"/>
        <v>682324.44</v>
      </c>
      <c r="K21" s="28">
        <f t="shared" si="4"/>
        <v>1028828.43</v>
      </c>
      <c r="L21" s="28">
        <f t="shared" si="4"/>
        <v>863004.46</v>
      </c>
      <c r="M21" s="28">
        <f t="shared" si="4"/>
        <v>503338.18</v>
      </c>
      <c r="N21" s="28">
        <f t="shared" si="4"/>
        <v>298491</v>
      </c>
      <c r="O21" s="28">
        <f aca="true" t="shared" si="5" ref="O21:O29">SUM(B21:N21)</f>
        <v>9173715.63</v>
      </c>
    </row>
    <row r="22" spans="1:23" ht="18.75" customHeight="1">
      <c r="A22" s="26" t="s">
        <v>33</v>
      </c>
      <c r="B22" s="28">
        <f>IF(B18&lt;&gt;0,ROUND((B18-1)*B21,2),0)</f>
        <v>205004.3</v>
      </c>
      <c r="C22" s="28">
        <f aca="true" t="shared" si="6" ref="C22:N22">IF(C18&lt;&gt;0,ROUND((C18-1)*C21,2),0)</f>
        <v>197364.2</v>
      </c>
      <c r="D22" s="28">
        <f t="shared" si="6"/>
        <v>195103.39</v>
      </c>
      <c r="E22" s="28">
        <f t="shared" si="6"/>
        <v>-54974.19</v>
      </c>
      <c r="F22" s="28">
        <f t="shared" si="6"/>
        <v>263870.01</v>
      </c>
      <c r="G22" s="28">
        <f t="shared" si="6"/>
        <v>376222.08</v>
      </c>
      <c r="H22" s="28">
        <f t="shared" si="6"/>
        <v>91987.15</v>
      </c>
      <c r="I22" s="28">
        <f t="shared" si="6"/>
        <v>113386.62</v>
      </c>
      <c r="J22" s="28">
        <f t="shared" si="6"/>
        <v>220307.31</v>
      </c>
      <c r="K22" s="28">
        <f t="shared" si="6"/>
        <v>159918.75</v>
      </c>
      <c r="L22" s="28">
        <f t="shared" si="6"/>
        <v>207920.45</v>
      </c>
      <c r="M22" s="28">
        <f t="shared" si="6"/>
        <v>98457.14</v>
      </c>
      <c r="N22" s="28">
        <f t="shared" si="6"/>
        <v>19068.02</v>
      </c>
      <c r="O22" s="28">
        <f t="shared" si="5"/>
        <v>2093635.23</v>
      </c>
      <c r="W22" s="51"/>
    </row>
    <row r="23" spans="1:15" ht="18.75" customHeight="1">
      <c r="A23" s="26" t="s">
        <v>34</v>
      </c>
      <c r="B23" s="28">
        <v>70614.14</v>
      </c>
      <c r="C23" s="28">
        <v>48373.27</v>
      </c>
      <c r="D23" s="28">
        <v>33019.7</v>
      </c>
      <c r="E23" s="28">
        <v>12263.9</v>
      </c>
      <c r="F23" s="28">
        <v>41454.22</v>
      </c>
      <c r="G23" s="28">
        <v>67096.52</v>
      </c>
      <c r="H23" s="28">
        <v>6935.1</v>
      </c>
      <c r="I23" s="28">
        <v>49418.87</v>
      </c>
      <c r="J23" s="28">
        <v>40548.21</v>
      </c>
      <c r="K23" s="28">
        <v>65206.45</v>
      </c>
      <c r="L23" s="28">
        <v>58654.64</v>
      </c>
      <c r="M23" s="28">
        <v>27689.75</v>
      </c>
      <c r="N23" s="28">
        <v>17072.33</v>
      </c>
      <c r="O23" s="28">
        <f t="shared" si="5"/>
        <v>538347.1</v>
      </c>
    </row>
    <row r="24" spans="1:15" ht="18.75" customHeight="1">
      <c r="A24" s="26" t="s">
        <v>35</v>
      </c>
      <c r="B24" s="28">
        <v>3574.14</v>
      </c>
      <c r="C24" s="28">
        <v>3574.14</v>
      </c>
      <c r="D24" s="28">
        <v>1787.07</v>
      </c>
      <c r="E24" s="28">
        <v>1787.07</v>
      </c>
      <c r="F24" s="28">
        <v>1787.07</v>
      </c>
      <c r="G24" s="28">
        <v>1787.07</v>
      </c>
      <c r="H24" s="28">
        <v>1787.07</v>
      </c>
      <c r="I24" s="28">
        <v>3574.14</v>
      </c>
      <c r="J24" s="28">
        <v>1787.07</v>
      </c>
      <c r="K24" s="28">
        <v>1787.07</v>
      </c>
      <c r="L24" s="28">
        <v>1787.07</v>
      </c>
      <c r="M24" s="28">
        <v>1787.07</v>
      </c>
      <c r="N24" s="28">
        <v>1787.07</v>
      </c>
      <c r="O24" s="28">
        <f t="shared" si="5"/>
        <v>28593.12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-1700.29</v>
      </c>
      <c r="E25" s="28">
        <v>0</v>
      </c>
      <c r="F25" s="28">
        <v>-4925.14</v>
      </c>
      <c r="G25" s="28">
        <v>0</v>
      </c>
      <c r="H25" s="28">
        <v>-2174.31</v>
      </c>
      <c r="I25" s="28">
        <v>0</v>
      </c>
      <c r="J25" s="28">
        <v>-5803.89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-14603.630000000001</v>
      </c>
    </row>
    <row r="26" spans="1:26" ht="18.75" customHeight="1">
      <c r="A26" s="26" t="s">
        <v>68</v>
      </c>
      <c r="B26" s="28">
        <v>1114.51</v>
      </c>
      <c r="C26" s="28">
        <v>837.23</v>
      </c>
      <c r="D26" s="28">
        <v>718.78</v>
      </c>
      <c r="E26" s="28">
        <v>215.36</v>
      </c>
      <c r="F26" s="28">
        <v>775.31</v>
      </c>
      <c r="G26" s="28">
        <v>1103.74</v>
      </c>
      <c r="H26" s="28">
        <v>191.14</v>
      </c>
      <c r="I26" s="28">
        <v>842.61</v>
      </c>
      <c r="J26" s="28">
        <v>724.16</v>
      </c>
      <c r="K26" s="28">
        <v>966.45</v>
      </c>
      <c r="L26" s="28">
        <v>872.22</v>
      </c>
      <c r="M26" s="28">
        <v>487.26</v>
      </c>
      <c r="N26" s="28">
        <v>266.5</v>
      </c>
      <c r="O26" s="28">
        <f t="shared" si="5"/>
        <v>9115.27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986.47</v>
      </c>
      <c r="C27" s="28">
        <v>734.49</v>
      </c>
      <c r="D27" s="28">
        <v>644.17</v>
      </c>
      <c r="E27" s="28">
        <v>196.77</v>
      </c>
      <c r="F27" s="28">
        <v>648.25</v>
      </c>
      <c r="G27" s="28">
        <v>873.3</v>
      </c>
      <c r="H27" s="28">
        <v>161.72</v>
      </c>
      <c r="I27" s="28">
        <v>683.29</v>
      </c>
      <c r="J27" s="28">
        <v>652.27</v>
      </c>
      <c r="K27" s="28">
        <v>839.56</v>
      </c>
      <c r="L27" s="28">
        <v>745.23</v>
      </c>
      <c r="M27" s="28">
        <v>421.82</v>
      </c>
      <c r="N27" s="28">
        <v>221.02</v>
      </c>
      <c r="O27" s="28">
        <f t="shared" si="5"/>
        <v>7808.359999999999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 t="shared" si="5"/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59220.63</v>
      </c>
      <c r="C29" s="28">
        <v>23618.16</v>
      </c>
      <c r="D29" s="28">
        <v>31201.07</v>
      </c>
      <c r="E29" s="28">
        <v>8664.72</v>
      </c>
      <c r="F29" s="28">
        <v>26774.54</v>
      </c>
      <c r="G29" s="28">
        <v>41350.32</v>
      </c>
      <c r="H29" s="28">
        <v>8334.76</v>
      </c>
      <c r="I29" s="28">
        <v>40773.53</v>
      </c>
      <c r="J29" s="28">
        <v>26267.96</v>
      </c>
      <c r="K29" s="28">
        <v>40382.29</v>
      </c>
      <c r="L29" s="28">
        <v>40273.48</v>
      </c>
      <c r="M29" s="28">
        <v>28797.5</v>
      </c>
      <c r="N29" s="28">
        <v>8432.78</v>
      </c>
      <c r="O29" s="28">
        <f t="shared" si="5"/>
        <v>384091.74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-47608</v>
      </c>
      <c r="C31" s="28">
        <f aca="true" t="shared" si="7" ref="C31:O31">+C32+C34+C47+C48+C49+C54-C55</f>
        <v>-49786</v>
      </c>
      <c r="D31" s="28">
        <f t="shared" si="7"/>
        <v>-30773.6</v>
      </c>
      <c r="E31" s="28">
        <f t="shared" si="7"/>
        <v>-8461.2</v>
      </c>
      <c r="F31" s="28">
        <f t="shared" si="7"/>
        <v>-25889.6</v>
      </c>
      <c r="G31" s="28">
        <f t="shared" si="7"/>
        <v>-42847.2</v>
      </c>
      <c r="H31" s="28">
        <f t="shared" si="7"/>
        <v>-7730.8</v>
      </c>
      <c r="I31" s="28">
        <f t="shared" si="7"/>
        <v>-62233.6</v>
      </c>
      <c r="J31" s="28">
        <f t="shared" si="7"/>
        <v>-38909.2</v>
      </c>
      <c r="K31" s="28">
        <f t="shared" si="7"/>
        <v>-28243.6</v>
      </c>
      <c r="L31" s="28">
        <f t="shared" si="7"/>
        <v>-22171.6</v>
      </c>
      <c r="M31" s="28">
        <f t="shared" si="7"/>
        <v>-20257.6</v>
      </c>
      <c r="N31" s="28">
        <f t="shared" si="7"/>
        <v>-16640.8</v>
      </c>
      <c r="O31" s="28">
        <f t="shared" si="7"/>
        <v>-401552.79999999993</v>
      </c>
    </row>
    <row r="32" spans="1:15" ht="18.75" customHeight="1">
      <c r="A32" s="26" t="s">
        <v>38</v>
      </c>
      <c r="B32" s="29">
        <f>+B33</f>
        <v>-47608</v>
      </c>
      <c r="C32" s="29">
        <f>+C33</f>
        <v>-49786</v>
      </c>
      <c r="D32" s="29">
        <f aca="true" t="shared" si="8" ref="D32:O32">+D33</f>
        <v>-30773.6</v>
      </c>
      <c r="E32" s="29">
        <f t="shared" si="8"/>
        <v>-8461.2</v>
      </c>
      <c r="F32" s="29">
        <f t="shared" si="8"/>
        <v>-25889.6</v>
      </c>
      <c r="G32" s="29">
        <f t="shared" si="8"/>
        <v>-42847.2</v>
      </c>
      <c r="H32" s="29">
        <f t="shared" si="8"/>
        <v>-7730.8</v>
      </c>
      <c r="I32" s="29">
        <f t="shared" si="8"/>
        <v>-62233.6</v>
      </c>
      <c r="J32" s="29">
        <f t="shared" si="8"/>
        <v>-38909.2</v>
      </c>
      <c r="K32" s="29">
        <f t="shared" si="8"/>
        <v>-28243.6</v>
      </c>
      <c r="L32" s="29">
        <f t="shared" si="8"/>
        <v>-22171.6</v>
      </c>
      <c r="M32" s="29">
        <f t="shared" si="8"/>
        <v>-20257.6</v>
      </c>
      <c r="N32" s="29">
        <f t="shared" si="8"/>
        <v>-16640.8</v>
      </c>
      <c r="O32" s="29">
        <f t="shared" si="8"/>
        <v>-401552.79999999993</v>
      </c>
    </row>
    <row r="33" spans="1:26" ht="18.75" customHeight="1">
      <c r="A33" s="27" t="s">
        <v>39</v>
      </c>
      <c r="B33" s="16">
        <f>ROUND((-B9)*$G$3,2)</f>
        <v>-47608</v>
      </c>
      <c r="C33" s="16">
        <f aca="true" t="shared" si="9" ref="C33:N33">ROUND((-C9)*$G$3,2)</f>
        <v>-49786</v>
      </c>
      <c r="D33" s="16">
        <f t="shared" si="9"/>
        <v>-30773.6</v>
      </c>
      <c r="E33" s="16">
        <f t="shared" si="9"/>
        <v>-8461.2</v>
      </c>
      <c r="F33" s="16">
        <f t="shared" si="9"/>
        <v>-25889.6</v>
      </c>
      <c r="G33" s="16">
        <f t="shared" si="9"/>
        <v>-42847.2</v>
      </c>
      <c r="H33" s="16">
        <f t="shared" si="9"/>
        <v>-7730.8</v>
      </c>
      <c r="I33" s="16">
        <f t="shared" si="9"/>
        <v>-62233.6</v>
      </c>
      <c r="J33" s="16">
        <f t="shared" si="9"/>
        <v>-38909.2</v>
      </c>
      <c r="K33" s="16">
        <f t="shared" si="9"/>
        <v>-28243.6</v>
      </c>
      <c r="L33" s="16">
        <f t="shared" si="9"/>
        <v>-22171.6</v>
      </c>
      <c r="M33" s="16">
        <f t="shared" si="9"/>
        <v>-20257.6</v>
      </c>
      <c r="N33" s="16">
        <f t="shared" si="9"/>
        <v>-16640.8</v>
      </c>
      <c r="O33" s="30">
        <f aca="true" t="shared" si="10" ref="O33:O55">SUM(B33:N33)</f>
        <v>-401552.79999999993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11"/>
        <v>0</v>
      </c>
      <c r="O34" s="29">
        <f t="shared" si="11"/>
        <v>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1460510.7199999997</v>
      </c>
      <c r="C53" s="34">
        <f aca="true" t="shared" si="13" ref="C53:N53">+C20+C31</f>
        <v>1060735.8699999999</v>
      </c>
      <c r="D53" s="34">
        <f t="shared" si="13"/>
        <v>934909.1</v>
      </c>
      <c r="E53" s="34">
        <f t="shared" si="13"/>
        <v>278656.48</v>
      </c>
      <c r="F53" s="34">
        <f t="shared" si="13"/>
        <v>1008809.16</v>
      </c>
      <c r="G53" s="34">
        <f t="shared" si="13"/>
        <v>1434066.06</v>
      </c>
      <c r="H53" s="34">
        <f t="shared" si="13"/>
        <v>250559.17000000004</v>
      </c>
      <c r="I53" s="34">
        <f t="shared" si="13"/>
        <v>1075111.8900000001</v>
      </c>
      <c r="J53" s="34">
        <f t="shared" si="13"/>
        <v>928203.23</v>
      </c>
      <c r="K53" s="34">
        <f t="shared" si="13"/>
        <v>1270071.4000000001</v>
      </c>
      <c r="L53" s="34">
        <f t="shared" si="13"/>
        <v>1151433.5999999996</v>
      </c>
      <c r="M53" s="34">
        <f t="shared" si="13"/>
        <v>640917.8899999999</v>
      </c>
      <c r="N53" s="34">
        <f t="shared" si="13"/>
        <v>328801.0200000001</v>
      </c>
      <c r="O53" s="34">
        <f>SUM(B53:N53)</f>
        <v>11822785.590000002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1460510.7200000002</v>
      </c>
      <c r="C59" s="42">
        <f t="shared" si="14"/>
        <v>1060735.8599999999</v>
      </c>
      <c r="D59" s="42">
        <f t="shared" si="14"/>
        <v>934909.1</v>
      </c>
      <c r="E59" s="42">
        <f t="shared" si="14"/>
        <v>278656.47</v>
      </c>
      <c r="F59" s="42">
        <f t="shared" si="14"/>
        <v>1008809.15</v>
      </c>
      <c r="G59" s="42">
        <f t="shared" si="14"/>
        <v>1434066.07</v>
      </c>
      <c r="H59" s="42">
        <f t="shared" si="14"/>
        <v>250559.16</v>
      </c>
      <c r="I59" s="42">
        <f t="shared" si="14"/>
        <v>1075111.89</v>
      </c>
      <c r="J59" s="42">
        <f t="shared" si="14"/>
        <v>928203.23</v>
      </c>
      <c r="K59" s="42">
        <f t="shared" si="14"/>
        <v>1270071.41</v>
      </c>
      <c r="L59" s="42">
        <f t="shared" si="14"/>
        <v>1151433.59</v>
      </c>
      <c r="M59" s="42">
        <f t="shared" si="14"/>
        <v>640917.89</v>
      </c>
      <c r="N59" s="42">
        <f t="shared" si="14"/>
        <v>328801.02</v>
      </c>
      <c r="O59" s="34">
        <f t="shared" si="14"/>
        <v>11822785.56</v>
      </c>
      <c r="Q59"/>
    </row>
    <row r="60" spans="1:18" ht="18.75" customHeight="1">
      <c r="A60" s="26" t="s">
        <v>54</v>
      </c>
      <c r="B60" s="42">
        <v>1194265.6</v>
      </c>
      <c r="C60" s="42">
        <v>759971.73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1954237.33</v>
      </c>
      <c r="P60"/>
      <c r="Q60"/>
      <c r="R60" s="41"/>
    </row>
    <row r="61" spans="1:16" ht="18.75" customHeight="1">
      <c r="A61" s="26" t="s">
        <v>55</v>
      </c>
      <c r="B61" s="42">
        <v>266245.12</v>
      </c>
      <c r="C61" s="42">
        <v>300764.13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567009.25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934909.1</v>
      </c>
      <c r="E62" s="43">
        <v>0</v>
      </c>
      <c r="F62" s="43">
        <v>0</v>
      </c>
      <c r="G62" s="43">
        <v>0</v>
      </c>
      <c r="H62" s="42">
        <v>250559.16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1185468.26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278656.47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278656.47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1008809.15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1008809.15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1434066.07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1434066.07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1075111.89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1075111.89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928203.23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928203.23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1270071.41</v>
      </c>
      <c r="L68" s="29">
        <v>1151433.59</v>
      </c>
      <c r="M68" s="43">
        <v>0</v>
      </c>
      <c r="N68" s="43">
        <v>0</v>
      </c>
      <c r="O68" s="34">
        <f t="shared" si="15"/>
        <v>2421505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640917.89</v>
      </c>
      <c r="N69" s="43">
        <v>0</v>
      </c>
      <c r="O69" s="34">
        <f t="shared" si="15"/>
        <v>640917.89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328801.02</v>
      </c>
      <c r="O70" s="46">
        <f t="shared" si="15"/>
        <v>328801.02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5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51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2023-04-26T17:18:44Z</dcterms:modified>
  <cp:category/>
  <cp:version/>
  <cp:contentType/>
  <cp:contentStatus/>
</cp:coreProperties>
</file>