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<sst xmlns="http://schemas.openxmlformats.org/spreadsheetml/2006/main" count="88" uniqueCount="85">
  <si>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</si>
  <si>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</si>
  <si>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</si>
  <si>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</si>
  <si>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</si>
  <si>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</si>
  <si>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</si>
  <si>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</si>
  <si>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</si>
  <si>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</si>
  <si>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</si>
  <si>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</si>
  <si>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</si>
  <si>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</si>
  <si>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</si>
  <si>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</si>
  <si>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</si>
  <si>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</si>
  <si>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</si>
  <si>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</si>
  <si>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</si>
  <si>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</si>
  <si>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</si>
  <si>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</si>
  <si>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</si>
  <si>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</si>
  <si>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</si>
  <si>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</si>
  <si>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</si>
  <si>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</si>
  <si>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</si>
  <si>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</si>
  <si>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</si>
  <si>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</si>
  <si>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</si>
  <si>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</si>
  <si>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</si>
  <si>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</si>
  <si>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</si>
  <si>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</si>
  <si>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</si>
  <si>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</si>
  <si>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</si>
  <si>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</si>
  <si>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</si>
  <si>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</si>
  <si>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</si>
  <si>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</si>
  <si>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</si>
  <si>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</si>
  <si>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</si>
  <si>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</si>
  <si>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</si>
  <si>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</si>
  <si>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</si>
  <si>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</si>
  <si>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</si>
  <si>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</si>
  <si>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</si>
  <si>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</si>
  <si>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</si>
  <si>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</si>
  <si>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</si>
  <si>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</si>
  <si>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</si>
  <si>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</si>
  <si>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</si>
  <si>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</si>
  <si>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</si>
  <si>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</si>
  <si>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</si>
  <si>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</si>
  <si>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</si>
  <si>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</si>
  <si>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</si>
  <si>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</si>
  <si>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</si>
  <si>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</si>
  <si>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</si>
  <si>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</si>
  <si>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</si>
  <si>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</si>
  <si>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</si>
  <si>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</si>
  <si>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15/04/23 - VENCIMENTO 24/04/23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</si>
</sst>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952500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52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0" sqref="C10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257556</v>
      </c>
      <c r="C7" s="9">
        <f t="shared" si="0"/>
        <v>174925</v>
      </c>
      <c r="D7" s="9">
        <f t="shared" si="0"/>
        <v>184472</v>
      </c>
      <c r="E7" s="9">
        <f t="shared" si="0"/>
        <v>46544</v>
      </c>
      <c r="F7" s="9">
        <f t="shared" si="0"/>
        <v>138403</v>
      </c>
      <c r="G7" s="9">
        <f t="shared" si="0"/>
        <v>225236</v>
      </c>
      <c r="H7" s="9">
        <f t="shared" si="0"/>
        <v>27635</v>
      </c>
      <c r="I7" s="9">
        <f t="shared" si="0"/>
        <v>175595</v>
      </c>
      <c r="J7" s="9">
        <f t="shared" si="0"/>
        <v>144962</v>
      </c>
      <c r="K7" s="9">
        <f t="shared" si="0"/>
        <v>227849</v>
      </c>
      <c r="L7" s="9">
        <f t="shared" si="0"/>
        <v>172592</v>
      </c>
      <c r="M7" s="9">
        <f t="shared" si="0"/>
        <v>77737</v>
      </c>
      <c r="N7" s="9">
        <f t="shared" si="0"/>
        <v>49615</v>
      </c>
      <c r="O7" s="9">
        <f t="shared" si="0"/>
        <v>1903121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9738</v>
      </c>
      <c r="C8" s="11">
        <f t="shared" si="1"/>
        <v>10421</v>
      </c>
      <c r="D8" s="11">
        <f t="shared" si="1"/>
        <v>6896</v>
      </c>
      <c r="E8" s="11">
        <f t="shared" si="1"/>
        <v>1633</v>
      </c>
      <c r="F8" s="11">
        <f t="shared" si="1"/>
        <v>5090</v>
      </c>
      <c r="G8" s="11">
        <f t="shared" si="1"/>
        <v>8301</v>
      </c>
      <c r="H8" s="11">
        <f t="shared" si="1"/>
        <v>1482</v>
      </c>
      <c r="I8" s="11">
        <f t="shared" si="1"/>
        <v>10722</v>
      </c>
      <c r="J8" s="11">
        <f t="shared" si="1"/>
        <v>7474</v>
      </c>
      <c r="K8" s="11">
        <f t="shared" si="1"/>
        <v>5949</v>
      </c>
      <c r="L8" s="11">
        <f t="shared" si="1"/>
        <v>4454</v>
      </c>
      <c r="M8" s="11">
        <f t="shared" si="1"/>
        <v>3260</v>
      </c>
      <c r="N8" s="11">
        <f t="shared" si="1"/>
        <v>2672</v>
      </c>
      <c r="O8" s="11">
        <f t="shared" si="1"/>
        <v>78092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9738</v>
      </c>
      <c r="C9" s="11">
        <v>10421</v>
      </c>
      <c r="D9" s="11">
        <v>6896</v>
      </c>
      <c r="E9" s="11">
        <v>1633</v>
      </c>
      <c r="F9" s="11">
        <v>5090</v>
      </c>
      <c r="G9" s="11">
        <v>8301</v>
      </c>
      <c r="H9" s="11">
        <v>1482</v>
      </c>
      <c r="I9" s="11">
        <v>10722</v>
      </c>
      <c r="J9" s="11">
        <v>7474</v>
      </c>
      <c r="K9" s="11">
        <v>5932</v>
      </c>
      <c r="L9" s="11">
        <v>4454</v>
      </c>
      <c r="M9" s="11">
        <v>3257</v>
      </c>
      <c r="N9" s="11">
        <v>2658</v>
      </c>
      <c r="O9" s="11">
        <f>SUM(B9:N9)</f>
        <v>78058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17</v>
      </c>
      <c r="L10" s="13">
        <v>0</v>
      </c>
      <c r="M10" s="13">
        <v>3</v>
      </c>
      <c r="N10" s="13">
        <v>14</v>
      </c>
      <c r="O10" s="11">
        <f>SUM(B10:N10)</f>
        <v>34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247818</v>
      </c>
      <c r="C11" s="13">
        <v>164504</v>
      </c>
      <c r="D11" s="13">
        <v>177576</v>
      </c>
      <c r="E11" s="13">
        <v>44911</v>
      </c>
      <c r="F11" s="13">
        <v>133313</v>
      </c>
      <c r="G11" s="13">
        <v>216935</v>
      </c>
      <c r="H11" s="13">
        <v>26153</v>
      </c>
      <c r="I11" s="13">
        <v>164873</v>
      </c>
      <c r="J11" s="13">
        <v>137488</v>
      </c>
      <c r="K11" s="13">
        <v>221900</v>
      </c>
      <c r="L11" s="13">
        <v>168138</v>
      </c>
      <c r="M11" s="13">
        <v>74477</v>
      </c>
      <c r="N11" s="13">
        <v>46943</v>
      </c>
      <c r="O11" s="11">
        <f>SUM(B11:N11)</f>
        <v>1825029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18501</v>
      </c>
      <c r="C12" s="13">
        <v>15394</v>
      </c>
      <c r="D12" s="13">
        <v>14171</v>
      </c>
      <c r="E12" s="13">
        <v>4945</v>
      </c>
      <c r="F12" s="13">
        <v>12589</v>
      </c>
      <c r="G12" s="13">
        <v>22194</v>
      </c>
      <c r="H12" s="13">
        <v>2928</v>
      </c>
      <c r="I12" s="13">
        <v>15982</v>
      </c>
      <c r="J12" s="13">
        <v>12027</v>
      </c>
      <c r="K12" s="13">
        <v>15156</v>
      </c>
      <c r="L12" s="13">
        <v>10893</v>
      </c>
      <c r="M12" s="13">
        <v>4063</v>
      </c>
      <c r="N12" s="13">
        <v>2102</v>
      </c>
      <c r="O12" s="11">
        <f>SUM(B12:N12)</f>
        <v>150945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229317</v>
      </c>
      <c r="C13" s="15">
        <f t="shared" si="2"/>
        <v>149110</v>
      </c>
      <c r="D13" s="15">
        <f t="shared" si="2"/>
        <v>163405</v>
      </c>
      <c r="E13" s="15">
        <f t="shared" si="2"/>
        <v>39966</v>
      </c>
      <c r="F13" s="15">
        <f t="shared" si="2"/>
        <v>120724</v>
      </c>
      <c r="G13" s="15">
        <f t="shared" si="2"/>
        <v>194741</v>
      </c>
      <c r="H13" s="15">
        <f t="shared" si="2"/>
        <v>23225</v>
      </c>
      <c r="I13" s="15">
        <f t="shared" si="2"/>
        <v>148891</v>
      </c>
      <c r="J13" s="15">
        <f t="shared" si="2"/>
        <v>125461</v>
      </c>
      <c r="K13" s="15">
        <f t="shared" si="2"/>
        <v>206744</v>
      </c>
      <c r="L13" s="15">
        <f t="shared" si="2"/>
        <v>157245</v>
      </c>
      <c r="M13" s="15">
        <f t="shared" si="2"/>
        <v>70414</v>
      </c>
      <c r="N13" s="15">
        <f t="shared" si="2"/>
        <v>44841</v>
      </c>
      <c r="O13" s="11">
        <f>SUM(B13:N13)</f>
        <v>1674084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-0.0177</v>
      </c>
      <c r="C16" s="17">
        <v>-0.0183</v>
      </c>
      <c r="D16" s="17">
        <v>-0.016</v>
      </c>
      <c r="E16" s="17">
        <v>-0.0274</v>
      </c>
      <c r="F16" s="17">
        <v>-0.0186</v>
      </c>
      <c r="G16" s="17">
        <v>-0.0153</v>
      </c>
      <c r="H16" s="17">
        <v>-0.0205</v>
      </c>
      <c r="I16" s="17">
        <v>-0.0181</v>
      </c>
      <c r="J16" s="17">
        <v>-0.0183</v>
      </c>
      <c r="K16" s="17">
        <v>-0.0173</v>
      </c>
      <c r="L16" s="17">
        <v>-0.0196</v>
      </c>
      <c r="M16" s="17">
        <v>-0.0227</v>
      </c>
      <c r="N16" s="17">
        <v>-0.0205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1.237430874987305</v>
      </c>
      <c r="C18" s="19">
        <v>1.271534351647768</v>
      </c>
      <c r="D18" s="19">
        <v>1.408778841735448</v>
      </c>
      <c r="E18" s="19">
        <v>0.896334018259977</v>
      </c>
      <c r="F18" s="19">
        <v>1.38441515384945</v>
      </c>
      <c r="G18" s="19">
        <v>1.446694408260647</v>
      </c>
      <c r="H18" s="19">
        <v>1.699504559202387</v>
      </c>
      <c r="I18" s="19">
        <v>1.18516663420538</v>
      </c>
      <c r="J18" s="19">
        <v>1.392537948806421</v>
      </c>
      <c r="K18" s="19">
        <v>1.223221695911685</v>
      </c>
      <c r="L18" s="19">
        <v>1.29169329598251</v>
      </c>
      <c r="M18" s="19">
        <v>1.259205294903559</v>
      </c>
      <c r="N18" s="19">
        <v>1.10819139582406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1042011.36</v>
      </c>
      <c r="C20" s="24">
        <f t="shared" si="3"/>
        <v>732882.4</v>
      </c>
      <c r="D20" s="24">
        <f t="shared" si="3"/>
        <v>746845.71</v>
      </c>
      <c r="E20" s="24">
        <f t="shared" si="3"/>
        <v>208223.63</v>
      </c>
      <c r="F20" s="24">
        <f t="shared" si="3"/>
        <v>637856.7199999999</v>
      </c>
      <c r="G20" s="24">
        <f t="shared" si="3"/>
        <v>906912.0799999998</v>
      </c>
      <c r="H20" s="24">
        <f t="shared" si="3"/>
        <v>172887.57000000004</v>
      </c>
      <c r="I20" s="24">
        <f t="shared" si="3"/>
        <v>701975.6300000001</v>
      </c>
      <c r="J20" s="24">
        <f t="shared" si="3"/>
        <v>661581.88</v>
      </c>
      <c r="K20" s="24">
        <f t="shared" si="3"/>
        <v>878186.5700000001</v>
      </c>
      <c r="L20" s="24">
        <f t="shared" si="3"/>
        <v>805165.82</v>
      </c>
      <c r="M20" s="24">
        <f t="shared" si="3"/>
        <v>415957.50000000006</v>
      </c>
      <c r="N20" s="24">
        <f t="shared" si="3"/>
        <v>207277.24000000002</v>
      </c>
      <c r="O20" s="24">
        <f>O21+O22+O23+O24+O25+O26+O27+O28+O29</f>
        <v>8117764.11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751728.7</v>
      </c>
      <c r="C21" s="28">
        <f aca="true" t="shared" si="4" ref="C21:N21">ROUND((C15+C16)*C7,2)</f>
        <v>527433.86</v>
      </c>
      <c r="D21" s="28">
        <f t="shared" si="4"/>
        <v>487817.76</v>
      </c>
      <c r="E21" s="28">
        <f t="shared" si="4"/>
        <v>210262.52</v>
      </c>
      <c r="F21" s="28">
        <f t="shared" si="4"/>
        <v>424205.2</v>
      </c>
      <c r="G21" s="28">
        <f t="shared" si="4"/>
        <v>568022.67</v>
      </c>
      <c r="H21" s="28">
        <f t="shared" si="4"/>
        <v>93572.11</v>
      </c>
      <c r="I21" s="28">
        <f t="shared" si="4"/>
        <v>525731.43</v>
      </c>
      <c r="J21" s="28">
        <f t="shared" si="4"/>
        <v>436524.07</v>
      </c>
      <c r="K21" s="28">
        <f t="shared" si="4"/>
        <v>648549.39</v>
      </c>
      <c r="L21" s="28">
        <f t="shared" si="4"/>
        <v>559387.93</v>
      </c>
      <c r="M21" s="28">
        <f t="shared" si="4"/>
        <v>290728.61</v>
      </c>
      <c r="N21" s="28">
        <f t="shared" si="4"/>
        <v>167609.39</v>
      </c>
      <c r="O21" s="28">
        <f aca="true" t="shared" si="5" ref="O21:O29">SUM(B21:N21)</f>
        <v>5691573.64</v>
      </c>
    </row>
    <row r="22" spans="1:23" ht="18.75" customHeight="1">
      <c r="A22" s="26" t="s">
        <v>33</v>
      </c>
      <c r="B22" s="28">
        <f>IF(B18&lt;&gt;0,ROUND((B18-1)*B21,2),0)</f>
        <v>178483.6</v>
      </c>
      <c r="C22" s="28">
        <f aca="true" t="shared" si="6" ref="C22:N22">IF(C18&lt;&gt;0,ROUND((C18-1)*C21,2),0)</f>
        <v>143216.41</v>
      </c>
      <c r="D22" s="28">
        <f t="shared" si="6"/>
        <v>199409.58</v>
      </c>
      <c r="E22" s="28">
        <f t="shared" si="6"/>
        <v>-21797.07</v>
      </c>
      <c r="F22" s="28">
        <f t="shared" si="6"/>
        <v>163070.91</v>
      </c>
      <c r="G22" s="28">
        <f t="shared" si="6"/>
        <v>253732.55</v>
      </c>
      <c r="H22" s="28">
        <f t="shared" si="6"/>
        <v>65454.12</v>
      </c>
      <c r="I22" s="28">
        <f t="shared" si="6"/>
        <v>97347.92</v>
      </c>
      <c r="J22" s="28">
        <f t="shared" si="6"/>
        <v>171352.26</v>
      </c>
      <c r="K22" s="28">
        <f t="shared" si="6"/>
        <v>144770.29</v>
      </c>
      <c r="L22" s="28">
        <f t="shared" si="6"/>
        <v>163169.71</v>
      </c>
      <c r="M22" s="28">
        <f t="shared" si="6"/>
        <v>75358.4</v>
      </c>
      <c r="N22" s="28">
        <f t="shared" si="6"/>
        <v>18133.89</v>
      </c>
      <c r="O22" s="28">
        <f t="shared" si="5"/>
        <v>1651702.5699999998</v>
      </c>
      <c r="W22" s="51"/>
    </row>
    <row r="23" spans="1:15" ht="18.75" customHeight="1">
      <c r="A23" s="26" t="s">
        <v>34</v>
      </c>
      <c r="B23" s="28">
        <v>46246.61</v>
      </c>
      <c r="C23" s="28">
        <v>33015.12</v>
      </c>
      <c r="D23" s="28">
        <v>26430.17</v>
      </c>
      <c r="E23" s="28">
        <v>8751.32</v>
      </c>
      <c r="F23" s="28">
        <v>25177.84</v>
      </c>
      <c r="G23" s="28">
        <v>39583.87</v>
      </c>
      <c r="H23" s="28">
        <v>5455.91</v>
      </c>
      <c r="I23" s="28">
        <v>32665.48</v>
      </c>
      <c r="J23" s="28">
        <v>29649.24</v>
      </c>
      <c r="K23" s="28">
        <v>40354.77</v>
      </c>
      <c r="L23" s="28">
        <v>38434.46</v>
      </c>
      <c r="M23" s="28">
        <v>18150.46</v>
      </c>
      <c r="N23" s="28">
        <v>10723.46</v>
      </c>
      <c r="O23" s="28">
        <f t="shared" si="5"/>
        <v>354638.7100000001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-4925.14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-14603.630000000001</v>
      </c>
    </row>
    <row r="26" spans="1:26" ht="18.75" customHeight="1">
      <c r="A26" s="26" t="s">
        <v>68</v>
      </c>
      <c r="B26" s="28">
        <v>1311.03</v>
      </c>
      <c r="C26" s="28">
        <v>947.6</v>
      </c>
      <c r="D26" s="28">
        <v>955.68</v>
      </c>
      <c r="E26" s="28">
        <v>266.51</v>
      </c>
      <c r="F26" s="28">
        <v>815.69</v>
      </c>
      <c r="G26" s="28">
        <v>1154.89</v>
      </c>
      <c r="H26" s="28">
        <v>220.75</v>
      </c>
      <c r="I26" s="28">
        <v>882.99</v>
      </c>
      <c r="J26" s="28">
        <v>848</v>
      </c>
      <c r="K26" s="28">
        <v>1117.2</v>
      </c>
      <c r="L26" s="28">
        <v>1020.29</v>
      </c>
      <c r="M26" s="28">
        <v>516.87</v>
      </c>
      <c r="N26" s="28">
        <v>266.53</v>
      </c>
      <c r="O26" s="28">
        <f t="shared" si="5"/>
        <v>10324.030000000002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986.47</v>
      </c>
      <c r="C27" s="28">
        <v>734.49</v>
      </c>
      <c r="D27" s="28">
        <v>644.17</v>
      </c>
      <c r="E27" s="28">
        <v>196.77</v>
      </c>
      <c r="F27" s="28">
        <v>648.22</v>
      </c>
      <c r="G27" s="28">
        <v>873.33</v>
      </c>
      <c r="H27" s="28">
        <v>161.72</v>
      </c>
      <c r="I27" s="28">
        <v>683.29</v>
      </c>
      <c r="J27" s="28">
        <v>652.27</v>
      </c>
      <c r="K27" s="28">
        <v>839.56</v>
      </c>
      <c r="L27" s="28">
        <v>745.23</v>
      </c>
      <c r="M27" s="28">
        <v>421.82</v>
      </c>
      <c r="N27" s="28">
        <v>221.02</v>
      </c>
      <c r="O27" s="28">
        <f t="shared" si="5"/>
        <v>7808.359999999999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26267.96</v>
      </c>
      <c r="K29" s="28">
        <v>40382.29</v>
      </c>
      <c r="L29" s="28">
        <v>40273.48</v>
      </c>
      <c r="M29" s="28">
        <v>28797.5</v>
      </c>
      <c r="N29" s="28">
        <v>8432.78</v>
      </c>
      <c r="O29" s="28">
        <f t="shared" si="5"/>
        <v>384091.74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-42847.2</v>
      </c>
      <c r="C31" s="28">
        <f aca="true" t="shared" si="7" ref="C31:O31">+C32+C34+C47+C48+C49+C54-C55</f>
        <v>-45852.4</v>
      </c>
      <c r="D31" s="28">
        <f t="shared" si="7"/>
        <v>-30342.4</v>
      </c>
      <c r="E31" s="28">
        <f t="shared" si="7"/>
        <v>-7185.2</v>
      </c>
      <c r="F31" s="28">
        <f t="shared" si="7"/>
        <v>-22396</v>
      </c>
      <c r="G31" s="28">
        <f t="shared" si="7"/>
        <v>-36524.4</v>
      </c>
      <c r="H31" s="28">
        <f t="shared" si="7"/>
        <v>-6520.8</v>
      </c>
      <c r="I31" s="28">
        <f t="shared" si="7"/>
        <v>-47176.8</v>
      </c>
      <c r="J31" s="28">
        <f t="shared" si="7"/>
        <v>-32885.6</v>
      </c>
      <c r="K31" s="28">
        <f t="shared" si="7"/>
        <v>-746100.8</v>
      </c>
      <c r="L31" s="28">
        <f t="shared" si="7"/>
        <v>-685597.6</v>
      </c>
      <c r="M31" s="28">
        <f t="shared" si="7"/>
        <v>-14330.8</v>
      </c>
      <c r="N31" s="28">
        <f t="shared" si="7"/>
        <v>-11695.2</v>
      </c>
      <c r="O31" s="28">
        <f t="shared" si="7"/>
        <v>-1729455.2</v>
      </c>
    </row>
    <row r="32" spans="1:15" ht="18.75" customHeight="1">
      <c r="A32" s="26" t="s">
        <v>38</v>
      </c>
      <c r="B32" s="29">
        <f>+B33</f>
        <v>-42847.2</v>
      </c>
      <c r="C32" s="29">
        <f>+C33</f>
        <v>-45852.4</v>
      </c>
      <c r="D32" s="29">
        <f aca="true" t="shared" si="8" ref="D32:O32">+D33</f>
        <v>-30342.4</v>
      </c>
      <c r="E32" s="29">
        <f t="shared" si="8"/>
        <v>-7185.2</v>
      </c>
      <c r="F32" s="29">
        <f t="shared" si="8"/>
        <v>-22396</v>
      </c>
      <c r="G32" s="29">
        <f t="shared" si="8"/>
        <v>-36524.4</v>
      </c>
      <c r="H32" s="29">
        <f t="shared" si="8"/>
        <v>-6520.8</v>
      </c>
      <c r="I32" s="29">
        <f t="shared" si="8"/>
        <v>-47176.8</v>
      </c>
      <c r="J32" s="29">
        <f t="shared" si="8"/>
        <v>-32885.6</v>
      </c>
      <c r="K32" s="29">
        <f t="shared" si="8"/>
        <v>-26100.8</v>
      </c>
      <c r="L32" s="29">
        <f t="shared" si="8"/>
        <v>-19597.6</v>
      </c>
      <c r="M32" s="29">
        <f t="shared" si="8"/>
        <v>-14330.8</v>
      </c>
      <c r="N32" s="29">
        <f t="shared" si="8"/>
        <v>-11695.2</v>
      </c>
      <c r="O32" s="29">
        <f t="shared" si="8"/>
        <v>-343455.19999999995</v>
      </c>
    </row>
    <row r="33" spans="1:26" ht="18.75" customHeight="1">
      <c r="A33" s="27" t="s">
        <v>39</v>
      </c>
      <c r="B33" s="16">
        <f>ROUND((-B9)*$G$3,2)</f>
        <v>-42847.2</v>
      </c>
      <c r="C33" s="16">
        <f aca="true" t="shared" si="9" ref="C33:N33">ROUND((-C9)*$G$3,2)</f>
        <v>-45852.4</v>
      </c>
      <c r="D33" s="16">
        <f t="shared" si="9"/>
        <v>-30342.4</v>
      </c>
      <c r="E33" s="16">
        <f t="shared" si="9"/>
        <v>-7185.2</v>
      </c>
      <c r="F33" s="16">
        <f t="shared" si="9"/>
        <v>-22396</v>
      </c>
      <c r="G33" s="16">
        <f t="shared" si="9"/>
        <v>-36524.4</v>
      </c>
      <c r="H33" s="16">
        <f t="shared" si="9"/>
        <v>-6520.8</v>
      </c>
      <c r="I33" s="16">
        <f t="shared" si="9"/>
        <v>-47176.8</v>
      </c>
      <c r="J33" s="16">
        <f t="shared" si="9"/>
        <v>-32885.6</v>
      </c>
      <c r="K33" s="16">
        <f t="shared" si="9"/>
        <v>-26100.8</v>
      </c>
      <c r="L33" s="16">
        <f t="shared" si="9"/>
        <v>-19597.6</v>
      </c>
      <c r="M33" s="16">
        <f t="shared" si="9"/>
        <v>-14330.8</v>
      </c>
      <c r="N33" s="16">
        <f t="shared" si="9"/>
        <v>-11695.2</v>
      </c>
      <c r="O33" s="30">
        <f aca="true" t="shared" si="10" ref="O33:O55">SUM(B33:N33)</f>
        <v>-343455.19999999995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-720000</v>
      </c>
      <c r="L34" s="29">
        <f t="shared" si="11"/>
        <v>-666000</v>
      </c>
      <c r="M34" s="29">
        <f t="shared" si="11"/>
        <v>0</v>
      </c>
      <c r="N34" s="29">
        <f t="shared" si="11"/>
        <v>0</v>
      </c>
      <c r="O34" s="29">
        <f t="shared" si="11"/>
        <v>-1386000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-720000</v>
      </c>
      <c r="L41" s="31">
        <v>-666000</v>
      </c>
      <c r="M41" s="31">
        <v>0</v>
      </c>
      <c r="N41" s="31">
        <v>0</v>
      </c>
      <c r="O41" s="31">
        <f t="shared" si="10"/>
        <v>-1386000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999164.16</v>
      </c>
      <c r="C53" s="34">
        <f aca="true" t="shared" si="13" ref="C53:N53">+C20+C31</f>
        <v>687030</v>
      </c>
      <c r="D53" s="34">
        <f t="shared" si="13"/>
        <v>716503.3099999999</v>
      </c>
      <c r="E53" s="34">
        <f t="shared" si="13"/>
        <v>201038.43</v>
      </c>
      <c r="F53" s="34">
        <f t="shared" si="13"/>
        <v>615460.7199999999</v>
      </c>
      <c r="G53" s="34">
        <f t="shared" si="13"/>
        <v>870387.6799999998</v>
      </c>
      <c r="H53" s="34">
        <f t="shared" si="13"/>
        <v>166366.77000000005</v>
      </c>
      <c r="I53" s="34">
        <f t="shared" si="13"/>
        <v>654798.8300000001</v>
      </c>
      <c r="J53" s="34">
        <f t="shared" si="13"/>
        <v>628696.28</v>
      </c>
      <c r="K53" s="34">
        <f t="shared" si="13"/>
        <v>132085.77000000002</v>
      </c>
      <c r="L53" s="34">
        <f t="shared" si="13"/>
        <v>119568.21999999997</v>
      </c>
      <c r="M53" s="34">
        <f t="shared" si="13"/>
        <v>401626.70000000007</v>
      </c>
      <c r="N53" s="34">
        <f t="shared" si="13"/>
        <v>195582.04</v>
      </c>
      <c r="O53" s="34">
        <f>SUM(B53:N53)</f>
        <v>6388308.910000001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999164.15</v>
      </c>
      <c r="C59" s="42">
        <f t="shared" si="14"/>
        <v>687030.01</v>
      </c>
      <c r="D59" s="42">
        <f t="shared" si="14"/>
        <v>716503.31</v>
      </c>
      <c r="E59" s="42">
        <f t="shared" si="14"/>
        <v>201038.43</v>
      </c>
      <c r="F59" s="42">
        <f t="shared" si="14"/>
        <v>615460.71</v>
      </c>
      <c r="G59" s="42">
        <f t="shared" si="14"/>
        <v>870387.68</v>
      </c>
      <c r="H59" s="42">
        <f t="shared" si="14"/>
        <v>166366.77</v>
      </c>
      <c r="I59" s="42">
        <f t="shared" si="14"/>
        <v>654798.83</v>
      </c>
      <c r="J59" s="42">
        <f t="shared" si="14"/>
        <v>628696.28</v>
      </c>
      <c r="K59" s="42">
        <f t="shared" si="14"/>
        <v>132085.78</v>
      </c>
      <c r="L59" s="42">
        <f t="shared" si="14"/>
        <v>119568.22</v>
      </c>
      <c r="M59" s="42">
        <f t="shared" si="14"/>
        <v>401626.69</v>
      </c>
      <c r="N59" s="42">
        <f t="shared" si="14"/>
        <v>195582.05</v>
      </c>
      <c r="O59" s="34">
        <f t="shared" si="14"/>
        <v>6388308.910000001</v>
      </c>
      <c r="Q59"/>
    </row>
    <row r="60" spans="1:18" ht="18.75" customHeight="1">
      <c r="A60" s="26" t="s">
        <v>54</v>
      </c>
      <c r="B60" s="42">
        <v>820574.88</v>
      </c>
      <c r="C60" s="42">
        <v>494640.57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1315215.45</v>
      </c>
      <c r="P60"/>
      <c r="Q60"/>
      <c r="R60" s="41"/>
    </row>
    <row r="61" spans="1:16" ht="18.75" customHeight="1">
      <c r="A61" s="26" t="s">
        <v>55</v>
      </c>
      <c r="B61" s="42">
        <v>178589.27</v>
      </c>
      <c r="C61" s="42">
        <v>192389.44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370978.70999999996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716503.31</v>
      </c>
      <c r="E62" s="43">
        <v>0</v>
      </c>
      <c r="F62" s="43">
        <v>0</v>
      </c>
      <c r="G62" s="43">
        <v>0</v>
      </c>
      <c r="H62" s="42">
        <v>166366.77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882870.0800000001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201038.43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201038.43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615460.71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615460.71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870387.68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870387.68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654798.83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654798.83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628696.28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628696.28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132085.78</v>
      </c>
      <c r="L68" s="29">
        <v>119568.22</v>
      </c>
      <c r="M68" s="43">
        <v>0</v>
      </c>
      <c r="N68" s="43">
        <v>0</v>
      </c>
      <c r="O68" s="34">
        <f t="shared" si="15"/>
        <v>251654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401626.69</v>
      </c>
      <c r="N69" s="43">
        <v>0</v>
      </c>
      <c r="O69" s="34">
        <f t="shared" si="15"/>
        <v>401626.69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195582.05</v>
      </c>
      <c r="O70" s="46">
        <f t="shared" si="15"/>
        <v>195582.05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2023-04-20T19:05:52Z</dcterms:modified>
  <cp:category/>
  <cp:version/>
  <cp:contentType/>
  <cp:contentStatus/>
</cp:coreProperties>
</file>