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<sst xmlns="http://schemas.openxmlformats.org/spreadsheetml/2006/main" count="88" uniqueCount="85">
  <si>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</si>
  <si>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</si>
  <si>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</si>
  <si>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</si>
  <si>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</si>
  <si>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</si>
  <si>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</si>
  <si>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</si>
  <si>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</si>
  <si>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</si>
  <si>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</si>
  <si>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</si>
  <si>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</si>
  <si>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</si>
  <si>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</si>
  <si>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</si>
  <si>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</si>
  <si>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</si>
  <si>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</si>
  <si>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</si>
  <si>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</si>
  <si>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</si>
  <si>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</si>
  <si>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</si>
  <si>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</si>
  <si>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</si>
  <si>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</si>
  <si>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</si>
  <si>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</si>
  <si>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</si>
  <si>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</si>
  <si>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</si>
  <si>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</si>
  <si>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</si>
  <si>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</si>
  <si>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</si>
  <si>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</si>
  <si>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</si>
  <si>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</si>
  <si>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</si>
  <si>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</si>
  <si>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</si>
  <si>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</si>
  <si>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</si>
  <si>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</si>
  <si>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</si>
  <si>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</si>
  <si>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</si>
  <si>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</si>
  <si>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</si>
  <si>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</si>
  <si>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</si>
  <si>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</si>
  <si>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</si>
  <si>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</si>
  <si>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</si>
  <si>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</si>
  <si>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</si>
  <si>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</si>
  <si>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</si>
  <si>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</si>
  <si>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</si>
  <si>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</si>
  <si>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</si>
  <si>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</si>
  <si>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</si>
  <si>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</si>
  <si>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</si>
  <si>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</si>
  <si>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</si>
  <si>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</si>
  <si>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</si>
  <si>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</si>
  <si>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</si>
  <si>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</si>
  <si>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</si>
  <si>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</si>
  <si>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</si>
  <si>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</si>
  <si>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</si>
  <si>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</si>
  <si>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</si>
  <si>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</si>
  <si>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</si>
  <si>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11/04/23 - VENCIMENTO 18/04/23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</si>
</sst>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402253</v>
      </c>
      <c r="C7" s="9">
        <f t="shared" si="0"/>
        <v>282837</v>
      </c>
      <c r="D7" s="9">
        <f t="shared" si="0"/>
        <v>263983</v>
      </c>
      <c r="E7" s="9">
        <f t="shared" si="0"/>
        <v>44365</v>
      </c>
      <c r="F7" s="9">
        <f t="shared" si="0"/>
        <v>247253</v>
      </c>
      <c r="G7" s="9">
        <f t="shared" si="0"/>
        <v>390872</v>
      </c>
      <c r="H7" s="9">
        <f t="shared" si="0"/>
        <v>44610</v>
      </c>
      <c r="I7" s="9">
        <f t="shared" si="0"/>
        <v>309862</v>
      </c>
      <c r="J7" s="9">
        <f t="shared" si="0"/>
        <v>224249</v>
      </c>
      <c r="K7" s="9">
        <f t="shared" si="0"/>
        <v>349089</v>
      </c>
      <c r="L7" s="9">
        <f t="shared" si="0"/>
        <v>268313</v>
      </c>
      <c r="M7" s="9">
        <f t="shared" si="0"/>
        <v>135317</v>
      </c>
      <c r="N7" s="9">
        <f t="shared" si="0"/>
        <v>86962</v>
      </c>
      <c r="O7" s="9">
        <f t="shared" si="0"/>
        <v>3049965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11384</v>
      </c>
      <c r="C8" s="11">
        <f t="shared" si="1"/>
        <v>11947</v>
      </c>
      <c r="D8" s="11">
        <f t="shared" si="1"/>
        <v>7050</v>
      </c>
      <c r="E8" s="11">
        <f t="shared" si="1"/>
        <v>1167</v>
      </c>
      <c r="F8" s="11">
        <f t="shared" si="1"/>
        <v>6204</v>
      </c>
      <c r="G8" s="11">
        <f t="shared" si="1"/>
        <v>10117</v>
      </c>
      <c r="H8" s="11">
        <f t="shared" si="1"/>
        <v>1939</v>
      </c>
      <c r="I8" s="11">
        <f t="shared" si="1"/>
        <v>14404</v>
      </c>
      <c r="J8" s="11">
        <f t="shared" si="1"/>
        <v>8986</v>
      </c>
      <c r="K8" s="11">
        <f t="shared" si="1"/>
        <v>6101</v>
      </c>
      <c r="L8" s="11">
        <f t="shared" si="1"/>
        <v>5412</v>
      </c>
      <c r="M8" s="11">
        <f t="shared" si="1"/>
        <v>4733</v>
      </c>
      <c r="N8" s="11">
        <f t="shared" si="1"/>
        <v>3761</v>
      </c>
      <c r="O8" s="11">
        <f t="shared" si="1"/>
        <v>93205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11384</v>
      </c>
      <c r="C9" s="11">
        <v>11947</v>
      </c>
      <c r="D9" s="11">
        <v>7050</v>
      </c>
      <c r="E9" s="11">
        <v>1167</v>
      </c>
      <c r="F9" s="11">
        <v>6204</v>
      </c>
      <c r="G9" s="11">
        <v>10117</v>
      </c>
      <c r="H9" s="11">
        <v>1939</v>
      </c>
      <c r="I9" s="11">
        <v>14404</v>
      </c>
      <c r="J9" s="11">
        <v>8986</v>
      </c>
      <c r="K9" s="11">
        <v>6085</v>
      </c>
      <c r="L9" s="11">
        <v>5412</v>
      </c>
      <c r="M9" s="11">
        <v>4724</v>
      </c>
      <c r="N9" s="11">
        <v>3752</v>
      </c>
      <c r="O9" s="11">
        <f>SUM(B9:N9)</f>
        <v>93171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16</v>
      </c>
      <c r="L10" s="13">
        <v>0</v>
      </c>
      <c r="M10" s="13">
        <v>9</v>
      </c>
      <c r="N10" s="13">
        <v>9</v>
      </c>
      <c r="O10" s="11">
        <f>SUM(B10:N10)</f>
        <v>34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390869</v>
      </c>
      <c r="C11" s="13">
        <v>270890</v>
      </c>
      <c r="D11" s="13">
        <v>256933</v>
      </c>
      <c r="E11" s="13">
        <v>43198</v>
      </c>
      <c r="F11" s="13">
        <v>241049</v>
      </c>
      <c r="G11" s="13">
        <v>380755</v>
      </c>
      <c r="H11" s="13">
        <v>42671</v>
      </c>
      <c r="I11" s="13">
        <v>295458</v>
      </c>
      <c r="J11" s="13">
        <v>215263</v>
      </c>
      <c r="K11" s="13">
        <v>342988</v>
      </c>
      <c r="L11" s="13">
        <v>262901</v>
      </c>
      <c r="M11" s="13">
        <v>130584</v>
      </c>
      <c r="N11" s="13">
        <v>83201</v>
      </c>
      <c r="O11" s="11">
        <f>SUM(B11:N11)</f>
        <v>2956760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29140</v>
      </c>
      <c r="C12" s="13">
        <v>25478</v>
      </c>
      <c r="D12" s="13">
        <v>20235</v>
      </c>
      <c r="E12" s="13">
        <v>4384</v>
      </c>
      <c r="F12" s="13">
        <v>22434</v>
      </c>
      <c r="G12" s="13">
        <v>38313</v>
      </c>
      <c r="H12" s="13">
        <v>4638</v>
      </c>
      <c r="I12" s="13">
        <v>29063</v>
      </c>
      <c r="J12" s="13">
        <v>19247</v>
      </c>
      <c r="K12" s="13">
        <v>23960</v>
      </c>
      <c r="L12" s="13">
        <v>18850</v>
      </c>
      <c r="M12" s="13">
        <v>6910</v>
      </c>
      <c r="N12" s="13">
        <v>3655</v>
      </c>
      <c r="O12" s="11">
        <f>SUM(B12:N12)</f>
        <v>246307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361729</v>
      </c>
      <c r="C13" s="15">
        <f t="shared" si="2"/>
        <v>245412</v>
      </c>
      <c r="D13" s="15">
        <f t="shared" si="2"/>
        <v>236698</v>
      </c>
      <c r="E13" s="15">
        <f t="shared" si="2"/>
        <v>38814</v>
      </c>
      <c r="F13" s="15">
        <f t="shared" si="2"/>
        <v>218615</v>
      </c>
      <c r="G13" s="15">
        <f t="shared" si="2"/>
        <v>342442</v>
      </c>
      <c r="H13" s="15">
        <f t="shared" si="2"/>
        <v>38033</v>
      </c>
      <c r="I13" s="15">
        <f t="shared" si="2"/>
        <v>266395</v>
      </c>
      <c r="J13" s="15">
        <f t="shared" si="2"/>
        <v>196016</v>
      </c>
      <c r="K13" s="15">
        <f t="shared" si="2"/>
        <v>319028</v>
      </c>
      <c r="L13" s="15">
        <f t="shared" si="2"/>
        <v>244051</v>
      </c>
      <c r="M13" s="15">
        <f t="shared" si="2"/>
        <v>123674</v>
      </c>
      <c r="N13" s="15">
        <f t="shared" si="2"/>
        <v>79546</v>
      </c>
      <c r="O13" s="11">
        <f>SUM(B13:N13)</f>
        <v>2710453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-0.0177</v>
      </c>
      <c r="C16" s="17">
        <v>-0.0183</v>
      </c>
      <c r="D16" s="17">
        <v>-0.016</v>
      </c>
      <c r="E16" s="17">
        <v>-0.0274</v>
      </c>
      <c r="F16" s="17">
        <v>-0.0186</v>
      </c>
      <c r="G16" s="17">
        <v>-0.0153</v>
      </c>
      <c r="H16" s="17">
        <v>-0.0205</v>
      </c>
      <c r="I16" s="17">
        <v>-0.0181</v>
      </c>
      <c r="J16" s="17">
        <v>-0.0183</v>
      </c>
      <c r="K16" s="17">
        <v>-0.0173</v>
      </c>
      <c r="L16" s="17">
        <v>-0.0196</v>
      </c>
      <c r="M16" s="17">
        <v>-0.0227</v>
      </c>
      <c r="N16" s="17">
        <v>-0.0205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1.184914716573725</v>
      </c>
      <c r="C18" s="19">
        <v>1.233246955883235</v>
      </c>
      <c r="D18" s="19">
        <v>1.297686146128276</v>
      </c>
      <c r="E18" s="19">
        <v>1.214277384798233</v>
      </c>
      <c r="F18" s="19">
        <v>1.355985564100688</v>
      </c>
      <c r="G18" s="19">
        <v>1.40328385193804</v>
      </c>
      <c r="H18" s="19">
        <v>1.667167474857442</v>
      </c>
      <c r="I18" s="19">
        <v>1.128444689285458</v>
      </c>
      <c r="J18" s="19">
        <v>1.335630046813653</v>
      </c>
      <c r="K18" s="19">
        <v>1.153876433878065</v>
      </c>
      <c r="L18" s="19">
        <v>1.22646972200788</v>
      </c>
      <c r="M18" s="19">
        <v>1.216200838852885</v>
      </c>
      <c r="N18" s="19">
        <v>1.090206344871258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1526799.0399999998</v>
      </c>
      <c r="C20" s="24">
        <f t="shared" si="3"/>
        <v>1129042.54</v>
      </c>
      <c r="D20" s="24">
        <f t="shared" si="3"/>
        <v>973244.5299999999</v>
      </c>
      <c r="E20" s="24">
        <f t="shared" si="3"/>
        <v>266907.01999999996</v>
      </c>
      <c r="F20" s="24">
        <f t="shared" si="3"/>
        <v>1094117.5899999999</v>
      </c>
      <c r="G20" s="24">
        <f t="shared" si="3"/>
        <v>1495201.34</v>
      </c>
      <c r="H20" s="24">
        <f t="shared" si="3"/>
        <v>267510.09</v>
      </c>
      <c r="I20" s="24">
        <f t="shared" si="3"/>
        <v>1142651.46</v>
      </c>
      <c r="J20" s="24">
        <f t="shared" si="3"/>
        <v>966492.7899999999</v>
      </c>
      <c r="K20" s="24">
        <f t="shared" si="3"/>
        <v>1249047.5600000003</v>
      </c>
      <c r="L20" s="24">
        <f t="shared" si="3"/>
        <v>1167875.1099999999</v>
      </c>
      <c r="M20" s="24">
        <f t="shared" si="3"/>
        <v>675128.7199999999</v>
      </c>
      <c r="N20" s="24">
        <f t="shared" si="3"/>
        <v>348149.4000000001</v>
      </c>
      <c r="O20" s="24">
        <f>O21+O22+O23+O24+O25+O26+O27+O28+O29</f>
        <v>12302167.19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1174055.83</v>
      </c>
      <c r="C21" s="28">
        <f aca="true" t="shared" si="4" ref="C21:N21">ROUND((C15+C16)*C7,2)</f>
        <v>852810.12</v>
      </c>
      <c r="D21" s="28">
        <f t="shared" si="4"/>
        <v>698076.65</v>
      </c>
      <c r="E21" s="28">
        <f t="shared" si="4"/>
        <v>200418.89</v>
      </c>
      <c r="F21" s="28">
        <f t="shared" si="4"/>
        <v>757830.45</v>
      </c>
      <c r="G21" s="28">
        <f t="shared" si="4"/>
        <v>985740.1</v>
      </c>
      <c r="H21" s="28">
        <f t="shared" si="4"/>
        <v>151049.46</v>
      </c>
      <c r="I21" s="28">
        <f t="shared" si="4"/>
        <v>927726.83</v>
      </c>
      <c r="J21" s="28">
        <f t="shared" si="4"/>
        <v>675281.01</v>
      </c>
      <c r="K21" s="28">
        <f t="shared" si="4"/>
        <v>993646.93</v>
      </c>
      <c r="L21" s="28">
        <f t="shared" si="4"/>
        <v>869629.26</v>
      </c>
      <c r="M21" s="28">
        <f t="shared" si="4"/>
        <v>506072.05</v>
      </c>
      <c r="N21" s="28">
        <f t="shared" si="4"/>
        <v>293775.03</v>
      </c>
      <c r="O21" s="28">
        <f aca="true" t="shared" si="5" ref="O21:O29">SUM(B21:N21)</f>
        <v>9086112.61</v>
      </c>
    </row>
    <row r="22" spans="1:23" ht="18.75" customHeight="1">
      <c r="A22" s="26" t="s">
        <v>33</v>
      </c>
      <c r="B22" s="28">
        <f>IF(B18&lt;&gt;0,ROUND((B18-1)*B21,2),0)</f>
        <v>217100.2</v>
      </c>
      <c r="C22" s="28">
        <f aca="true" t="shared" si="6" ref="C22:N22">IF(C18&lt;&gt;0,ROUND((C18-1)*C21,2),0)</f>
        <v>198915.36</v>
      </c>
      <c r="D22" s="28">
        <f t="shared" si="6"/>
        <v>207807.75</v>
      </c>
      <c r="E22" s="28">
        <f t="shared" si="6"/>
        <v>42945.24</v>
      </c>
      <c r="F22" s="28">
        <f t="shared" si="6"/>
        <v>269776.7</v>
      </c>
      <c r="G22" s="28">
        <f t="shared" si="6"/>
        <v>397533.06</v>
      </c>
      <c r="H22" s="28">
        <f t="shared" si="6"/>
        <v>100775.29</v>
      </c>
      <c r="I22" s="28">
        <f t="shared" si="6"/>
        <v>119161.58</v>
      </c>
      <c r="J22" s="28">
        <f t="shared" si="6"/>
        <v>226644.6</v>
      </c>
      <c r="K22" s="28">
        <f t="shared" si="6"/>
        <v>152898.85</v>
      </c>
      <c r="L22" s="28">
        <f t="shared" si="6"/>
        <v>196944.7</v>
      </c>
      <c r="M22" s="28">
        <f t="shared" si="6"/>
        <v>109413.2</v>
      </c>
      <c r="N22" s="28">
        <f t="shared" si="6"/>
        <v>26500.37</v>
      </c>
      <c r="O22" s="28">
        <f t="shared" si="5"/>
        <v>2266416.900000001</v>
      </c>
      <c r="W22" s="51"/>
    </row>
    <row r="23" spans="1:15" ht="18.75" customHeight="1">
      <c r="A23" s="26" t="s">
        <v>34</v>
      </c>
      <c r="B23" s="28">
        <v>70279</v>
      </c>
      <c r="C23" s="28">
        <v>48202.35</v>
      </c>
      <c r="D23" s="28">
        <v>34406.14</v>
      </c>
      <c r="E23" s="28">
        <v>12606.02</v>
      </c>
      <c r="F23" s="28">
        <v>41107.67</v>
      </c>
      <c r="G23" s="28">
        <v>66398.32</v>
      </c>
      <c r="H23" s="28">
        <v>7301.45</v>
      </c>
      <c r="I23" s="28">
        <v>49572.63</v>
      </c>
      <c r="J23" s="28">
        <v>40640.09</v>
      </c>
      <c r="K23" s="28">
        <v>58183.49</v>
      </c>
      <c r="L23" s="28">
        <v>57286.26</v>
      </c>
      <c r="M23" s="28">
        <v>27944.97</v>
      </c>
      <c r="N23" s="28">
        <v>17068.89</v>
      </c>
      <c r="O23" s="28">
        <f t="shared" si="5"/>
        <v>530997.28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-4925.14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-14603.630000000001</v>
      </c>
    </row>
    <row r="26" spans="1:26" ht="18.75" customHeight="1">
      <c r="A26" s="26" t="s">
        <v>68</v>
      </c>
      <c r="B26" s="28">
        <v>1122.59</v>
      </c>
      <c r="C26" s="28">
        <v>845.3</v>
      </c>
      <c r="D26" s="28">
        <v>721.47</v>
      </c>
      <c r="E26" s="28">
        <v>196.52</v>
      </c>
      <c r="F26" s="28">
        <v>815.69</v>
      </c>
      <c r="G26" s="28">
        <v>1111.82</v>
      </c>
      <c r="H26" s="28">
        <v>199.21</v>
      </c>
      <c r="I26" s="28">
        <v>842.61</v>
      </c>
      <c r="J26" s="28">
        <v>718.78</v>
      </c>
      <c r="K26" s="28">
        <v>923.37</v>
      </c>
      <c r="L26" s="28">
        <v>861.46</v>
      </c>
      <c r="M26" s="28">
        <v>495.34</v>
      </c>
      <c r="N26" s="28">
        <v>261.14</v>
      </c>
      <c r="O26" s="28">
        <f t="shared" si="5"/>
        <v>9115.3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986.47</v>
      </c>
      <c r="C27" s="28">
        <v>734.49</v>
      </c>
      <c r="D27" s="28">
        <v>644.17</v>
      </c>
      <c r="E27" s="28">
        <v>196.77</v>
      </c>
      <c r="F27" s="28">
        <v>648.22</v>
      </c>
      <c r="G27" s="28">
        <v>873.27</v>
      </c>
      <c r="H27" s="28">
        <v>161.72</v>
      </c>
      <c r="I27" s="28">
        <v>683.29</v>
      </c>
      <c r="J27" s="28">
        <v>652.27</v>
      </c>
      <c r="K27" s="28">
        <v>839.56</v>
      </c>
      <c r="L27" s="28">
        <v>745.23</v>
      </c>
      <c r="M27" s="28">
        <v>421.82</v>
      </c>
      <c r="N27" s="28">
        <v>221.02</v>
      </c>
      <c r="O27" s="28">
        <f t="shared" si="5"/>
        <v>7808.299999999999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26267.96</v>
      </c>
      <c r="K29" s="28">
        <v>40382.29</v>
      </c>
      <c r="L29" s="28">
        <v>40273.48</v>
      </c>
      <c r="M29" s="28">
        <v>28797.5</v>
      </c>
      <c r="N29" s="28">
        <v>8432.78</v>
      </c>
      <c r="O29" s="28">
        <f t="shared" si="5"/>
        <v>384091.74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-50089.6</v>
      </c>
      <c r="C31" s="28">
        <f aca="true" t="shared" si="7" ref="C31:O31">+C32+C34+C47+C48+C49+C54-C55</f>
        <v>-52566.8</v>
      </c>
      <c r="D31" s="28">
        <f t="shared" si="7"/>
        <v>-31020</v>
      </c>
      <c r="E31" s="28">
        <f t="shared" si="7"/>
        <v>-5134.8</v>
      </c>
      <c r="F31" s="28">
        <f t="shared" si="7"/>
        <v>-27297.6</v>
      </c>
      <c r="G31" s="28">
        <f t="shared" si="7"/>
        <v>-44514.8</v>
      </c>
      <c r="H31" s="28">
        <f t="shared" si="7"/>
        <v>-8531.6</v>
      </c>
      <c r="I31" s="28">
        <f t="shared" si="7"/>
        <v>-63377.6</v>
      </c>
      <c r="J31" s="28">
        <f t="shared" si="7"/>
        <v>-39538.4</v>
      </c>
      <c r="K31" s="28">
        <f t="shared" si="7"/>
        <v>1098226</v>
      </c>
      <c r="L31" s="28">
        <f t="shared" si="7"/>
        <v>1011187.2</v>
      </c>
      <c r="M31" s="28">
        <f t="shared" si="7"/>
        <v>-20785.6</v>
      </c>
      <c r="N31" s="28">
        <f t="shared" si="7"/>
        <v>-16508.8</v>
      </c>
      <c r="O31" s="28">
        <f t="shared" si="7"/>
        <v>1750047.6</v>
      </c>
    </row>
    <row r="32" spans="1:15" ht="18.75" customHeight="1">
      <c r="A32" s="26" t="s">
        <v>38</v>
      </c>
      <c r="B32" s="29">
        <f>+B33</f>
        <v>-50089.6</v>
      </c>
      <c r="C32" s="29">
        <f>+C33</f>
        <v>-52566.8</v>
      </c>
      <c r="D32" s="29">
        <f aca="true" t="shared" si="8" ref="D32:O32">+D33</f>
        <v>-31020</v>
      </c>
      <c r="E32" s="29">
        <f t="shared" si="8"/>
        <v>-5134.8</v>
      </c>
      <c r="F32" s="29">
        <f t="shared" si="8"/>
        <v>-27297.6</v>
      </c>
      <c r="G32" s="29">
        <f t="shared" si="8"/>
        <v>-44514.8</v>
      </c>
      <c r="H32" s="29">
        <f t="shared" si="8"/>
        <v>-8531.6</v>
      </c>
      <c r="I32" s="29">
        <f t="shared" si="8"/>
        <v>-63377.6</v>
      </c>
      <c r="J32" s="29">
        <f t="shared" si="8"/>
        <v>-39538.4</v>
      </c>
      <c r="K32" s="29">
        <f t="shared" si="8"/>
        <v>-26774</v>
      </c>
      <c r="L32" s="29">
        <f t="shared" si="8"/>
        <v>-23812.8</v>
      </c>
      <c r="M32" s="29">
        <f t="shared" si="8"/>
        <v>-20785.6</v>
      </c>
      <c r="N32" s="29">
        <f t="shared" si="8"/>
        <v>-16508.8</v>
      </c>
      <c r="O32" s="29">
        <f t="shared" si="8"/>
        <v>-409952.39999999997</v>
      </c>
    </row>
    <row r="33" spans="1:26" ht="18.75" customHeight="1">
      <c r="A33" s="27" t="s">
        <v>39</v>
      </c>
      <c r="B33" s="16">
        <f>ROUND((-B9)*$G$3,2)</f>
        <v>-50089.6</v>
      </c>
      <c r="C33" s="16">
        <f aca="true" t="shared" si="9" ref="C33:N33">ROUND((-C9)*$G$3,2)</f>
        <v>-52566.8</v>
      </c>
      <c r="D33" s="16">
        <f t="shared" si="9"/>
        <v>-31020</v>
      </c>
      <c r="E33" s="16">
        <f t="shared" si="9"/>
        <v>-5134.8</v>
      </c>
      <c r="F33" s="16">
        <f t="shared" si="9"/>
        <v>-27297.6</v>
      </c>
      <c r="G33" s="16">
        <f t="shared" si="9"/>
        <v>-44514.8</v>
      </c>
      <c r="H33" s="16">
        <f t="shared" si="9"/>
        <v>-8531.6</v>
      </c>
      <c r="I33" s="16">
        <f t="shared" si="9"/>
        <v>-63377.6</v>
      </c>
      <c r="J33" s="16">
        <f t="shared" si="9"/>
        <v>-39538.4</v>
      </c>
      <c r="K33" s="16">
        <f t="shared" si="9"/>
        <v>-26774</v>
      </c>
      <c r="L33" s="16">
        <f t="shared" si="9"/>
        <v>-23812.8</v>
      </c>
      <c r="M33" s="16">
        <f t="shared" si="9"/>
        <v>-20785.6</v>
      </c>
      <c r="N33" s="16">
        <f t="shared" si="9"/>
        <v>-16508.8</v>
      </c>
      <c r="O33" s="30">
        <f aca="true" t="shared" si="10" ref="O33:O55">SUM(B33:N33)</f>
        <v>-409952.39999999997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1125000</v>
      </c>
      <c r="L34" s="29">
        <f t="shared" si="11"/>
        <v>1035000</v>
      </c>
      <c r="M34" s="29">
        <f t="shared" si="11"/>
        <v>0</v>
      </c>
      <c r="N34" s="29">
        <f t="shared" si="11"/>
        <v>0</v>
      </c>
      <c r="O34" s="29">
        <f t="shared" si="11"/>
        <v>2160000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2214000</v>
      </c>
      <c r="L40" s="31">
        <v>2025000</v>
      </c>
      <c r="M40" s="31">
        <v>0</v>
      </c>
      <c r="N40" s="31">
        <v>0</v>
      </c>
      <c r="O40" s="31">
        <f t="shared" si="10"/>
        <v>4239000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1476709.4399999997</v>
      </c>
      <c r="C53" s="34">
        <f aca="true" t="shared" si="13" ref="C53:N53">+C20+C31</f>
        <v>1076475.74</v>
      </c>
      <c r="D53" s="34">
        <f t="shared" si="13"/>
        <v>942224.5299999999</v>
      </c>
      <c r="E53" s="34">
        <f t="shared" si="13"/>
        <v>261772.21999999997</v>
      </c>
      <c r="F53" s="34">
        <f t="shared" si="13"/>
        <v>1066819.9899999998</v>
      </c>
      <c r="G53" s="34">
        <f t="shared" si="13"/>
        <v>1450686.54</v>
      </c>
      <c r="H53" s="34">
        <f t="shared" si="13"/>
        <v>258978.49000000002</v>
      </c>
      <c r="I53" s="34">
        <f t="shared" si="13"/>
        <v>1079273.8599999999</v>
      </c>
      <c r="J53" s="34">
        <f t="shared" si="13"/>
        <v>926954.3899999999</v>
      </c>
      <c r="K53" s="34">
        <f t="shared" si="13"/>
        <v>2347273.5600000005</v>
      </c>
      <c r="L53" s="34">
        <f t="shared" si="13"/>
        <v>2179062.3099999996</v>
      </c>
      <c r="M53" s="34">
        <f t="shared" si="13"/>
        <v>654343.1199999999</v>
      </c>
      <c r="N53" s="34">
        <f t="shared" si="13"/>
        <v>331640.6000000001</v>
      </c>
      <c r="O53" s="34">
        <f>SUM(B53:N53)</f>
        <v>14052214.79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1476709.44</v>
      </c>
      <c r="C59" s="42">
        <f t="shared" si="14"/>
        <v>1076475.75</v>
      </c>
      <c r="D59" s="42">
        <f t="shared" si="14"/>
        <v>942224.52</v>
      </c>
      <c r="E59" s="42">
        <f t="shared" si="14"/>
        <v>261772.21</v>
      </c>
      <c r="F59" s="42">
        <f t="shared" si="14"/>
        <v>1066819.98</v>
      </c>
      <c r="G59" s="42">
        <f t="shared" si="14"/>
        <v>1450686.54</v>
      </c>
      <c r="H59" s="42">
        <f t="shared" si="14"/>
        <v>258978.49</v>
      </c>
      <c r="I59" s="42">
        <f t="shared" si="14"/>
        <v>1079273.87</v>
      </c>
      <c r="J59" s="42">
        <f t="shared" si="14"/>
        <v>926954.39</v>
      </c>
      <c r="K59" s="42">
        <f t="shared" si="14"/>
        <v>2347273.55</v>
      </c>
      <c r="L59" s="42">
        <f t="shared" si="14"/>
        <v>2179062.32</v>
      </c>
      <c r="M59" s="42">
        <f t="shared" si="14"/>
        <v>654343.12</v>
      </c>
      <c r="N59" s="42">
        <f t="shared" si="14"/>
        <v>331640.6</v>
      </c>
      <c r="O59" s="34">
        <f t="shared" si="14"/>
        <v>14052214.78</v>
      </c>
      <c r="Q59"/>
    </row>
    <row r="60" spans="1:18" ht="18.75" customHeight="1">
      <c r="A60" s="26" t="s">
        <v>54</v>
      </c>
      <c r="B60" s="42">
        <v>1207386.57</v>
      </c>
      <c r="C60" s="42">
        <v>771147.05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1978533.62</v>
      </c>
      <c r="P60"/>
      <c r="Q60"/>
      <c r="R60" s="41"/>
    </row>
    <row r="61" spans="1:16" ht="18.75" customHeight="1">
      <c r="A61" s="26" t="s">
        <v>55</v>
      </c>
      <c r="B61" s="42">
        <v>269322.87</v>
      </c>
      <c r="C61" s="42">
        <v>305328.7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574651.5700000001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942224.52</v>
      </c>
      <c r="E62" s="43">
        <v>0</v>
      </c>
      <c r="F62" s="43">
        <v>0</v>
      </c>
      <c r="G62" s="43">
        <v>0</v>
      </c>
      <c r="H62" s="42">
        <v>258978.49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1201203.01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261772.21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261772.21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1066819.98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1066819.98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1450686.54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1450686.54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1079273.87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1079273.87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926954.39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926954.39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2347273.55</v>
      </c>
      <c r="L68" s="29">
        <v>2179062.32</v>
      </c>
      <c r="M68" s="43">
        <v>0</v>
      </c>
      <c r="N68" s="43">
        <v>0</v>
      </c>
      <c r="O68" s="34">
        <f t="shared" si="15"/>
        <v>4526335.869999999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654343.12</v>
      </c>
      <c r="N69" s="43">
        <v>0</v>
      </c>
      <c r="O69" s="34">
        <f t="shared" si="15"/>
        <v>654343.12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331640.6</v>
      </c>
      <c r="O70" s="46">
        <f t="shared" si="15"/>
        <v>331640.6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5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51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2023-04-17T17:33:09Z</dcterms:modified>
  <cp:category/>
  <cp:version/>
  <cp:contentType/>
  <cp:contentStatus/>
</cp:coreProperties>
</file>