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<sst xmlns="http://schemas.openxmlformats.org/spreadsheetml/2006/main" count="89" uniqueCount="86">
  <si>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</si>
  <si>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</si>
  <si>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</si>
  <si>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</si>
  <si>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</si>
  <si>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</si>
  <si>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</si>
  <si>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</si>
  <si>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</si>
  <si>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</si>
  <si>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</si>
  <si>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</si>
  <si>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</si>
  <si>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</si>
  <si>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</si>
  <si>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</si>
  <si>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</si>
  <si>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</si>
  <si>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</si>
  <si>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</si>
  <si>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</si>
  <si>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</si>
  <si>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</si>
  <si>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</si>
  <si>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</si>
  <si>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</si>
  <si>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</si>
  <si>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</si>
  <si>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</si>
  <si>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</si>
  <si>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</si>
  <si>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</si>
  <si>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</si>
  <si>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</si>
  <si>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</si>
  <si>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</si>
  <si>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</si>
  <si>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</si>
  <si>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</si>
  <si>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</si>
  <si>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</si>
  <si>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</si>
  <si>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</si>
  <si>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</si>
  <si>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</si>
  <si>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</si>
  <si>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</si>
  <si>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</si>
  <si>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</si>
  <si>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</si>
  <si>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</si>
  <si>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</si>
  <si>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</si>
  <si>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</si>
  <si>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</si>
  <si>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</si>
  <si>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</si>
  <si>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</si>
  <si>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</si>
  <si>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</si>
  <si>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</si>
  <si>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</si>
  <si>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</si>
  <si>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</si>
  <si>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</si>
  <si>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</si>
  <si>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</si>
  <si>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</si>
  <si>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</si>
  <si>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</si>
  <si>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</si>
  <si>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</si>
  <si>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</si>
  <si>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</si>
  <si>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</si>
  <si>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</si>
  <si>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</si>
  <si>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</si>
  <si>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</si>
  <si>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</si>
  <si>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</si>
  <si>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</si>
  <si>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</si>
  <si>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10/04/23 - VENCIMENTO 17/04/23</t>
  </si>
  <si>
    <t xml:space="preserve">           (1) Revisão de remuneração do serviço atende, glosas de veículos e H.E., mês de fevereiro/23.</t>
  </si>
  <si>
    <t>5.4. Revisão de Remuneração pelo Serviço Atende¹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</si>
</sst>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2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3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 indent="1"/>
    </xf>
    <xf numFmtId="165" fontId="34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165" fontId="34" fillId="0" borderId="4" xfId="0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6" fontId="34" fillId="0" borderId="4" xfId="46" applyNumberFormat="1" applyFont="1" applyFill="1" applyBorder="1" applyAlignment="1">
      <alignment horizontal="center" vertical="center"/>
    </xf>
    <xf numFmtId="164" fontId="45" fillId="0" borderId="4" xfId="46" applyNumberFormat="1" applyFont="1" applyFill="1" applyBorder="1" applyAlignment="1">
      <alignment vertical="center"/>
    </xf>
    <xf numFmtId="167" fontId="34" fillId="0" borderId="4" xfId="53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vertical="center"/>
    </xf>
    <xf numFmtId="164" fontId="34" fillId="34" borderId="4" xfId="53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1"/>
    </xf>
    <xf numFmtId="44" fontId="34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2"/>
    </xf>
    <xf numFmtId="0" fontId="34" fillId="0" borderId="4" xfId="0" applyFont="1" applyFill="1" applyBorder="1" applyAlignment="1">
      <alignment horizontal="left" vertical="center" indent="3"/>
    </xf>
    <xf numFmtId="168" fontId="34" fillId="0" borderId="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164" fontId="34" fillId="0" borderId="4" xfId="46" applyNumberFormat="1" applyFont="1" applyFill="1" applyBorder="1" applyAlignment="1">
      <alignment horizontal="center" vertical="center"/>
    </xf>
    <xf numFmtId="164" fontId="34" fillId="0" borderId="4" xfId="53" applyFont="1" applyFill="1" applyBorder="1" applyAlignment="1">
      <alignment horizontal="left" vertical="center" indent="2"/>
    </xf>
    <xf numFmtId="44" fontId="34" fillId="0" borderId="4" xfId="46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0" fontId="34" fillId="0" borderId="14" xfId="0" applyFont="1" applyFill="1" applyBorder="1" applyAlignment="1">
      <alignment horizontal="left" vertical="center" indent="2"/>
    </xf>
    <xf numFmtId="44" fontId="34" fillId="0" borderId="14" xfId="0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164" fontId="34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4" fillId="0" borderId="4" xfId="46" applyFont="1" applyBorder="1" applyAlignment="1">
      <alignment vertical="center"/>
    </xf>
    <xf numFmtId="164" fontId="34" fillId="0" borderId="4" xfId="46" applyNumberFormat="1" applyFont="1" applyBorder="1" applyAlignment="1">
      <alignment vertical="center"/>
    </xf>
    <xf numFmtId="164" fontId="34" fillId="0" borderId="14" xfId="46" applyNumberFormat="1" applyFont="1" applyBorder="1" applyAlignment="1">
      <alignment vertical="center"/>
    </xf>
    <xf numFmtId="168" fontId="34" fillId="0" borderId="14" xfId="46" applyNumberFormat="1" applyFont="1" applyFill="1" applyBorder="1" applyAlignment="1">
      <alignment vertical="center"/>
    </xf>
    <xf numFmtId="44" fontId="34" fillId="0" borderId="14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4" fillId="0" borderId="4" xfId="0" applyFont="1" applyFill="1" applyBorder="1" applyAlignment="1">
      <alignment vertical="center"/>
    </xf>
    <xf numFmtId="44" fontId="34" fillId="0" borderId="4" xfId="46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6" fillId="0" borderId="0" xfId="0" applyNumberFormat="1" applyFont="1" applyFill="1" applyAlignment="1">
      <alignment/>
    </xf>
    <xf numFmtId="0" fontId="34" fillId="0" borderId="15" xfId="0" applyFont="1" applyFill="1" applyBorder="1" applyAlignment="1">
      <alignment horizontal="left" vertical="center" indent="2"/>
    </xf>
    <xf numFmtId="44" fontId="34" fillId="0" borderId="15" xfId="0" applyNumberFormat="1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164" fontId="34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164" fontId="0" fillId="0" borderId="0" xfId="53" applyFont="1" applyFill="1" applyAlignment="1">
      <alignment vertical="center"/>
    </xf>
    <xf numFmtId="164" fontId="47" fillId="0" borderId="0" xfId="53" applyFont="1" applyAlignment="1">
      <alignment/>
    </xf>
    <xf numFmtId="164" fontId="47" fillId="0" borderId="0" xfId="53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914400</xdr:colOff>
      <xdr:row>77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71" t="s">
        <v>64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21">
      <c r="A2" s="72" t="s">
        <v>83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3" t="s">
        <v>1</v>
      </c>
      <c r="B4" s="73" t="s">
        <v>2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4" t="s">
        <v>3</v>
      </c>
    </row>
    <row r="5" spans="1:15" ht="42" customHeight="1">
      <c r="A5" s="73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3"/>
    </row>
    <row r="6" spans="1:15" ht="20.25" customHeight="1">
      <c r="A6" s="73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3"/>
    </row>
    <row r="7" spans="1:26" ht="18.75" customHeight="1">
      <c r="A7" s="8" t="s">
        <v>27</v>
      </c>
      <c r="B7" s="9">
        <f aca="true" t="shared" si="0" ref="B7:O7">B8+B11</f>
        <v>394107</v>
      </c>
      <c r="C7" s="9">
        <f t="shared" si="0"/>
        <v>272886</v>
      </c>
      <c r="D7" s="9">
        <f t="shared" si="0"/>
        <v>255948</v>
      </c>
      <c r="E7" s="9">
        <f t="shared" si="0"/>
        <v>45243</v>
      </c>
      <c r="F7" s="9">
        <f t="shared" si="0"/>
        <v>245777</v>
      </c>
      <c r="G7" s="9">
        <f t="shared" si="0"/>
        <v>378237</v>
      </c>
      <c r="H7" s="9">
        <f t="shared" si="0"/>
        <v>43633</v>
      </c>
      <c r="I7" s="9">
        <f t="shared" si="0"/>
        <v>292916</v>
      </c>
      <c r="J7" s="9">
        <f t="shared" si="0"/>
        <v>220394</v>
      </c>
      <c r="K7" s="9">
        <f t="shared" si="0"/>
        <v>337630</v>
      </c>
      <c r="L7" s="9">
        <f t="shared" si="0"/>
        <v>260101</v>
      </c>
      <c r="M7" s="9">
        <f t="shared" si="0"/>
        <v>132391</v>
      </c>
      <c r="N7" s="9">
        <f t="shared" si="0"/>
        <v>83176</v>
      </c>
      <c r="O7" s="9">
        <f t="shared" si="0"/>
        <v>2962439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12366</v>
      </c>
      <c r="C8" s="11">
        <f t="shared" si="1"/>
        <v>12846</v>
      </c>
      <c r="D8" s="11">
        <f t="shared" si="1"/>
        <v>8081</v>
      </c>
      <c r="E8" s="11">
        <f t="shared" si="1"/>
        <v>1370</v>
      </c>
      <c r="F8" s="11">
        <f t="shared" si="1"/>
        <v>7505</v>
      </c>
      <c r="G8" s="11">
        <f t="shared" si="1"/>
        <v>11137</v>
      </c>
      <c r="H8" s="11">
        <f t="shared" si="1"/>
        <v>1898</v>
      </c>
      <c r="I8" s="11">
        <f t="shared" si="1"/>
        <v>15045</v>
      </c>
      <c r="J8" s="11">
        <f t="shared" si="1"/>
        <v>10087</v>
      </c>
      <c r="K8" s="11">
        <f t="shared" si="1"/>
        <v>6991</v>
      </c>
      <c r="L8" s="11">
        <f t="shared" si="1"/>
        <v>5897</v>
      </c>
      <c r="M8" s="11">
        <f t="shared" si="1"/>
        <v>5163</v>
      </c>
      <c r="N8" s="11">
        <f t="shared" si="1"/>
        <v>3877</v>
      </c>
      <c r="O8" s="11">
        <f t="shared" si="1"/>
        <v>102263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12366</v>
      </c>
      <c r="C9" s="11">
        <v>12846</v>
      </c>
      <c r="D9" s="11">
        <v>8081</v>
      </c>
      <c r="E9" s="11">
        <v>1370</v>
      </c>
      <c r="F9" s="11">
        <v>7505</v>
      </c>
      <c r="G9" s="11">
        <v>11137</v>
      </c>
      <c r="H9" s="11">
        <v>1898</v>
      </c>
      <c r="I9" s="11">
        <v>15045</v>
      </c>
      <c r="J9" s="11">
        <v>10087</v>
      </c>
      <c r="K9" s="11">
        <v>6979</v>
      </c>
      <c r="L9" s="11">
        <v>5897</v>
      </c>
      <c r="M9" s="11">
        <v>5159</v>
      </c>
      <c r="N9" s="11">
        <v>3866</v>
      </c>
      <c r="O9" s="11">
        <f>SUM(B9:N9)</f>
        <v>102236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12</v>
      </c>
      <c r="L10" s="13">
        <v>0</v>
      </c>
      <c r="M10" s="13">
        <v>4</v>
      </c>
      <c r="N10" s="13">
        <v>11</v>
      </c>
      <c r="O10" s="11">
        <f>SUM(B10:N10)</f>
        <v>27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381741</v>
      </c>
      <c r="C11" s="13">
        <v>260040</v>
      </c>
      <c r="D11" s="13">
        <v>247867</v>
      </c>
      <c r="E11" s="13">
        <v>43873</v>
      </c>
      <c r="F11" s="13">
        <v>238272</v>
      </c>
      <c r="G11" s="13">
        <v>367100</v>
      </c>
      <c r="H11" s="13">
        <v>41735</v>
      </c>
      <c r="I11" s="13">
        <v>277871</v>
      </c>
      <c r="J11" s="13">
        <v>210307</v>
      </c>
      <c r="K11" s="13">
        <v>330639</v>
      </c>
      <c r="L11" s="13">
        <v>254204</v>
      </c>
      <c r="M11" s="13">
        <v>127228</v>
      </c>
      <c r="N11" s="13">
        <v>79299</v>
      </c>
      <c r="O11" s="11">
        <f>SUM(B11:N11)</f>
        <v>2860176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30185</v>
      </c>
      <c r="C12" s="13">
        <v>25417</v>
      </c>
      <c r="D12" s="13">
        <v>20879</v>
      </c>
      <c r="E12" s="13">
        <v>4824</v>
      </c>
      <c r="F12" s="13">
        <v>23314</v>
      </c>
      <c r="G12" s="13">
        <v>38783</v>
      </c>
      <c r="H12" s="13">
        <v>4707</v>
      </c>
      <c r="I12" s="13">
        <v>29204</v>
      </c>
      <c r="J12" s="13">
        <v>19967</v>
      </c>
      <c r="K12" s="13">
        <v>24648</v>
      </c>
      <c r="L12" s="13">
        <v>19455</v>
      </c>
      <c r="M12" s="13">
        <v>7091</v>
      </c>
      <c r="N12" s="13">
        <v>3639</v>
      </c>
      <c r="O12" s="11">
        <f>SUM(B12:N12)</f>
        <v>252113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351556</v>
      </c>
      <c r="C13" s="15">
        <f t="shared" si="2"/>
        <v>234623</v>
      </c>
      <c r="D13" s="15">
        <f t="shared" si="2"/>
        <v>226988</v>
      </c>
      <c r="E13" s="15">
        <f t="shared" si="2"/>
        <v>39049</v>
      </c>
      <c r="F13" s="15">
        <f t="shared" si="2"/>
        <v>214958</v>
      </c>
      <c r="G13" s="15">
        <f t="shared" si="2"/>
        <v>328317</v>
      </c>
      <c r="H13" s="15">
        <f t="shared" si="2"/>
        <v>37028</v>
      </c>
      <c r="I13" s="15">
        <f t="shared" si="2"/>
        <v>248667</v>
      </c>
      <c r="J13" s="15">
        <f t="shared" si="2"/>
        <v>190340</v>
      </c>
      <c r="K13" s="15">
        <f t="shared" si="2"/>
        <v>305991</v>
      </c>
      <c r="L13" s="15">
        <f t="shared" si="2"/>
        <v>234749</v>
      </c>
      <c r="M13" s="15">
        <f t="shared" si="2"/>
        <v>120137</v>
      </c>
      <c r="N13" s="15">
        <f t="shared" si="2"/>
        <v>75660</v>
      </c>
      <c r="O13" s="11">
        <f>SUM(B13:N13)</f>
        <v>2608063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65</v>
      </c>
      <c r="B16" s="17">
        <v>-0.0177</v>
      </c>
      <c r="C16" s="17">
        <v>-0.0183</v>
      </c>
      <c r="D16" s="17">
        <v>-0.016</v>
      </c>
      <c r="E16" s="17">
        <v>-0.0274</v>
      </c>
      <c r="F16" s="17">
        <v>-0.0186</v>
      </c>
      <c r="G16" s="17">
        <v>-0.0153</v>
      </c>
      <c r="H16" s="17">
        <v>-0.0205</v>
      </c>
      <c r="I16" s="17">
        <v>-0.0181</v>
      </c>
      <c r="J16" s="17">
        <v>-0.0183</v>
      </c>
      <c r="K16" s="17">
        <v>-0.0173</v>
      </c>
      <c r="L16" s="17">
        <v>-0.0196</v>
      </c>
      <c r="M16" s="17">
        <v>-0.0227</v>
      </c>
      <c r="N16" s="17">
        <v>-0.0205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1.204733233623738</v>
      </c>
      <c r="C18" s="19">
        <v>1.273467439937801</v>
      </c>
      <c r="D18" s="19">
        <v>1.329529660951483</v>
      </c>
      <c r="E18" s="19">
        <v>1.207421514725323</v>
      </c>
      <c r="F18" s="19">
        <v>1.365116409548211</v>
      </c>
      <c r="G18" s="19">
        <v>1.444003209151471</v>
      </c>
      <c r="H18" s="19">
        <v>1.690520127941137</v>
      </c>
      <c r="I18" s="19">
        <v>1.185973142855635</v>
      </c>
      <c r="J18" s="19">
        <v>1.364920693657086</v>
      </c>
      <c r="K18" s="19">
        <v>1.16215939971161</v>
      </c>
      <c r="L18" s="19">
        <v>1.254140736218856</v>
      </c>
      <c r="M18" s="19">
        <v>1.236425106371544</v>
      </c>
      <c r="N18" s="19">
        <v>1.130527122830235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66</v>
      </c>
      <c r="B20" s="24">
        <f aca="true" t="shared" si="3" ref="B20:N20">SUM(B21:B29)</f>
        <v>1521691.2</v>
      </c>
      <c r="C20" s="24">
        <f t="shared" si="3"/>
        <v>1125273.4</v>
      </c>
      <c r="D20" s="24">
        <f t="shared" si="3"/>
        <v>966491.5099999999</v>
      </c>
      <c r="E20" s="24">
        <f t="shared" si="3"/>
        <v>270455.99</v>
      </c>
      <c r="F20" s="24">
        <f t="shared" si="3"/>
        <v>1095044.1500000001</v>
      </c>
      <c r="G20" s="24">
        <f t="shared" si="3"/>
        <v>1489320.3</v>
      </c>
      <c r="H20" s="24">
        <f t="shared" si="3"/>
        <v>265321.77999999997</v>
      </c>
      <c r="I20" s="24">
        <f t="shared" si="3"/>
        <v>1135756.4300000002</v>
      </c>
      <c r="J20" s="24">
        <f t="shared" si="3"/>
        <v>970922.6499999999</v>
      </c>
      <c r="K20" s="24">
        <f t="shared" si="3"/>
        <v>1217473.2200000002</v>
      </c>
      <c r="L20" s="24">
        <f t="shared" si="3"/>
        <v>1158936.2799999998</v>
      </c>
      <c r="M20" s="24">
        <f t="shared" si="3"/>
        <v>671717.1499999998</v>
      </c>
      <c r="N20" s="24">
        <f t="shared" si="3"/>
        <v>345474.46</v>
      </c>
      <c r="O20" s="24">
        <f>O21+O22+O23+O24+O25+O26+O27+O28+O29</f>
        <v>12233878.520000001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1150280.1</v>
      </c>
      <c r="C21" s="28">
        <f aca="true" t="shared" si="4" ref="C21:N21">ROUND((C15+C16)*C7,2)</f>
        <v>822805.87</v>
      </c>
      <c r="D21" s="28">
        <f t="shared" si="4"/>
        <v>676828.89</v>
      </c>
      <c r="E21" s="28">
        <f t="shared" si="4"/>
        <v>204385.25</v>
      </c>
      <c r="F21" s="28">
        <f t="shared" si="4"/>
        <v>753306.51</v>
      </c>
      <c r="G21" s="28">
        <f t="shared" si="4"/>
        <v>953875.89</v>
      </c>
      <c r="H21" s="28">
        <f t="shared" si="4"/>
        <v>147741.34</v>
      </c>
      <c r="I21" s="28">
        <f t="shared" si="4"/>
        <v>876990.5</v>
      </c>
      <c r="J21" s="28">
        <f t="shared" si="4"/>
        <v>663672.45</v>
      </c>
      <c r="K21" s="28">
        <f t="shared" si="4"/>
        <v>961030.03</v>
      </c>
      <c r="L21" s="28">
        <f t="shared" si="4"/>
        <v>843013.35</v>
      </c>
      <c r="M21" s="28">
        <f t="shared" si="4"/>
        <v>495129.1</v>
      </c>
      <c r="N21" s="28">
        <f t="shared" si="4"/>
        <v>280985.16</v>
      </c>
      <c r="O21" s="28">
        <f aca="true" t="shared" si="5" ref="O21:O29">SUM(B21:N21)</f>
        <v>8830044.44</v>
      </c>
    </row>
    <row r="22" spans="1:23" ht="18.75" customHeight="1">
      <c r="A22" s="26" t="s">
        <v>33</v>
      </c>
      <c r="B22" s="28">
        <f>IF(B18&lt;&gt;0,ROUND((B18-1)*B21,2),0)</f>
        <v>235500.56</v>
      </c>
      <c r="C22" s="28">
        <f aca="true" t="shared" si="6" ref="C22:N22">IF(C18&lt;&gt;0,ROUND((C18-1)*C21,2),0)</f>
        <v>225010.61</v>
      </c>
      <c r="D22" s="28">
        <f t="shared" si="6"/>
        <v>223035.19</v>
      </c>
      <c r="E22" s="28">
        <f t="shared" si="6"/>
        <v>42393.9</v>
      </c>
      <c r="F22" s="28">
        <f t="shared" si="6"/>
        <v>275044.57</v>
      </c>
      <c r="G22" s="28">
        <f t="shared" si="6"/>
        <v>423523.96</v>
      </c>
      <c r="H22" s="28">
        <f t="shared" si="6"/>
        <v>102018.37</v>
      </c>
      <c r="I22" s="28">
        <f t="shared" si="6"/>
        <v>163096.68</v>
      </c>
      <c r="J22" s="28">
        <f t="shared" si="6"/>
        <v>242187.81</v>
      </c>
      <c r="K22" s="28">
        <f t="shared" si="6"/>
        <v>155840.05</v>
      </c>
      <c r="L22" s="28">
        <f t="shared" si="6"/>
        <v>214244.03</v>
      </c>
      <c r="M22" s="28">
        <f t="shared" si="6"/>
        <v>117060.95</v>
      </c>
      <c r="N22" s="28">
        <f t="shared" si="6"/>
        <v>36676.18</v>
      </c>
      <c r="O22" s="28">
        <f t="shared" si="5"/>
        <v>2455632.8600000003</v>
      </c>
      <c r="W22" s="51"/>
    </row>
    <row r="23" spans="1:15" ht="18.75" customHeight="1">
      <c r="A23" s="26" t="s">
        <v>34</v>
      </c>
      <c r="B23" s="28">
        <v>70543.84</v>
      </c>
      <c r="C23" s="28">
        <v>48339.51</v>
      </c>
      <c r="D23" s="28">
        <v>33673.44</v>
      </c>
      <c r="E23" s="28">
        <v>12734.59</v>
      </c>
      <c r="F23" s="28">
        <v>41282.22</v>
      </c>
      <c r="G23" s="28">
        <v>66387.9</v>
      </c>
      <c r="H23" s="28">
        <v>7178.18</v>
      </c>
      <c r="I23" s="28">
        <v>49478.83</v>
      </c>
      <c r="J23" s="28">
        <v>41127.23</v>
      </c>
      <c r="K23" s="28">
        <v>56301</v>
      </c>
      <c r="L23" s="28">
        <v>57664.01</v>
      </c>
      <c r="M23" s="28">
        <v>27828.6</v>
      </c>
      <c r="N23" s="28">
        <v>17010.71</v>
      </c>
      <c r="O23" s="28">
        <f t="shared" si="5"/>
        <v>529550.0599999999</v>
      </c>
    </row>
    <row r="24" spans="1:15" ht="18.75" customHeight="1">
      <c r="A24" s="26" t="s">
        <v>35</v>
      </c>
      <c r="B24" s="28">
        <v>3574.14</v>
      </c>
      <c r="C24" s="28">
        <v>3574.14</v>
      </c>
      <c r="D24" s="28">
        <v>1787.07</v>
      </c>
      <c r="E24" s="28">
        <v>1787.07</v>
      </c>
      <c r="F24" s="28">
        <v>1787.07</v>
      </c>
      <c r="G24" s="28">
        <v>1787.07</v>
      </c>
      <c r="H24" s="28">
        <v>1787.07</v>
      </c>
      <c r="I24" s="28">
        <v>3574.14</v>
      </c>
      <c r="J24" s="28">
        <v>1787.07</v>
      </c>
      <c r="K24" s="28">
        <v>1787.07</v>
      </c>
      <c r="L24" s="28">
        <v>1787.07</v>
      </c>
      <c r="M24" s="28">
        <v>1787.07</v>
      </c>
      <c r="N24" s="28">
        <v>1787.07</v>
      </c>
      <c r="O24" s="28">
        <f t="shared" si="5"/>
        <v>28593.12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-1700.29</v>
      </c>
      <c r="E25" s="28">
        <v>0</v>
      </c>
      <c r="F25" s="28">
        <v>-4925.14</v>
      </c>
      <c r="G25" s="28">
        <v>0</v>
      </c>
      <c r="H25" s="28">
        <v>-2174.31</v>
      </c>
      <c r="I25" s="28">
        <v>0</v>
      </c>
      <c r="J25" s="28">
        <v>-5803.89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-14603.630000000001</v>
      </c>
    </row>
    <row r="26" spans="1:26" ht="18.75" customHeight="1">
      <c r="A26" s="26" t="s">
        <v>67</v>
      </c>
      <c r="B26" s="28">
        <v>1125.28</v>
      </c>
      <c r="C26" s="28">
        <v>848</v>
      </c>
      <c r="D26" s="28">
        <v>721.47</v>
      </c>
      <c r="E26" s="28">
        <v>201.9</v>
      </c>
      <c r="F26" s="28">
        <v>823.77</v>
      </c>
      <c r="G26" s="28">
        <v>1114.51</v>
      </c>
      <c r="H26" s="28">
        <v>199.21</v>
      </c>
      <c r="I26" s="28">
        <v>842.61</v>
      </c>
      <c r="J26" s="28">
        <v>726.85</v>
      </c>
      <c r="K26" s="28">
        <v>907.22</v>
      </c>
      <c r="L26" s="28">
        <v>861.46</v>
      </c>
      <c r="M26" s="28">
        <v>495.34</v>
      </c>
      <c r="N26" s="28">
        <v>258.44</v>
      </c>
      <c r="O26" s="28">
        <f t="shared" si="5"/>
        <v>9126.060000000001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986.47</v>
      </c>
      <c r="C27" s="28">
        <v>734.49</v>
      </c>
      <c r="D27" s="28">
        <v>644.17</v>
      </c>
      <c r="E27" s="28">
        <v>196.77</v>
      </c>
      <c r="F27" s="28">
        <v>648.22</v>
      </c>
      <c r="G27" s="28">
        <v>873.27</v>
      </c>
      <c r="H27" s="28">
        <v>161.72</v>
      </c>
      <c r="I27" s="28">
        <v>683.29</v>
      </c>
      <c r="J27" s="28">
        <v>652.27</v>
      </c>
      <c r="K27" s="28">
        <v>839.56</v>
      </c>
      <c r="L27" s="28">
        <v>745.23</v>
      </c>
      <c r="M27" s="28">
        <v>421.82</v>
      </c>
      <c r="N27" s="28">
        <v>221.02</v>
      </c>
      <c r="O27" s="28">
        <f t="shared" si="5"/>
        <v>7808.299999999999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460.18</v>
      </c>
      <c r="C28" s="28">
        <v>342.62</v>
      </c>
      <c r="D28" s="28">
        <v>300.5</v>
      </c>
      <c r="E28" s="28">
        <v>91.79</v>
      </c>
      <c r="F28" s="28">
        <v>302.39</v>
      </c>
      <c r="G28" s="28">
        <v>407.38</v>
      </c>
      <c r="H28" s="28">
        <v>75.44</v>
      </c>
      <c r="I28" s="28">
        <v>316.85</v>
      </c>
      <c r="J28" s="28">
        <v>304.9</v>
      </c>
      <c r="K28" s="28">
        <v>386</v>
      </c>
      <c r="L28" s="28">
        <v>347.65</v>
      </c>
      <c r="M28" s="28">
        <v>196.77</v>
      </c>
      <c r="N28" s="28">
        <v>103.1</v>
      </c>
      <c r="O28" s="28">
        <f t="shared" si="5"/>
        <v>3635.57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59220.63</v>
      </c>
      <c r="C29" s="28">
        <v>23618.16</v>
      </c>
      <c r="D29" s="28">
        <v>31201.07</v>
      </c>
      <c r="E29" s="28">
        <v>8664.72</v>
      </c>
      <c r="F29" s="28">
        <v>26774.54</v>
      </c>
      <c r="G29" s="28">
        <v>41350.32</v>
      </c>
      <c r="H29" s="28">
        <v>8334.76</v>
      </c>
      <c r="I29" s="28">
        <v>40773.53</v>
      </c>
      <c r="J29" s="28">
        <v>26267.96</v>
      </c>
      <c r="K29" s="28">
        <v>40382.29</v>
      </c>
      <c r="L29" s="28">
        <v>40273.48</v>
      </c>
      <c r="M29" s="28">
        <v>28797.5</v>
      </c>
      <c r="N29" s="28">
        <v>8432.78</v>
      </c>
      <c r="O29" s="28">
        <f t="shared" si="5"/>
        <v>384091.74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-3961.770000000004</v>
      </c>
      <c r="C31" s="28">
        <f aca="true" t="shared" si="7" ref="C31:O31">+C32+C34+C47+C48+C49+C54-C55</f>
        <v>-41698.07</v>
      </c>
      <c r="D31" s="28">
        <f t="shared" si="7"/>
        <v>-4638.360000000001</v>
      </c>
      <c r="E31" s="28">
        <f t="shared" si="7"/>
        <v>1738.0699999999997</v>
      </c>
      <c r="F31" s="28">
        <f t="shared" si="7"/>
        <v>-6766.290000000001</v>
      </c>
      <c r="G31" s="28">
        <f t="shared" si="7"/>
        <v>2168.5</v>
      </c>
      <c r="H31" s="28">
        <f t="shared" si="7"/>
        <v>-1916.3200000000006</v>
      </c>
      <c r="I31" s="28">
        <f t="shared" si="7"/>
        <v>-22913.14</v>
      </c>
      <c r="J31" s="28">
        <f t="shared" si="7"/>
        <v>-30276.820000000003</v>
      </c>
      <c r="K31" s="28">
        <f t="shared" si="7"/>
        <v>14446.489999999998</v>
      </c>
      <c r="L31" s="28">
        <f t="shared" si="7"/>
        <v>-2677.7700000000004</v>
      </c>
      <c r="M31" s="28">
        <f t="shared" si="7"/>
        <v>-7967.029999999999</v>
      </c>
      <c r="N31" s="28">
        <f t="shared" si="7"/>
        <v>-13860.690000000002</v>
      </c>
      <c r="O31" s="28">
        <f t="shared" si="7"/>
        <v>-118323.1999999999</v>
      </c>
    </row>
    <row r="32" spans="1:15" ht="18.75" customHeight="1">
      <c r="A32" s="26" t="s">
        <v>38</v>
      </c>
      <c r="B32" s="29">
        <f>+B33</f>
        <v>-54410.4</v>
      </c>
      <c r="C32" s="29">
        <f>+C33</f>
        <v>-56522.4</v>
      </c>
      <c r="D32" s="29">
        <f aca="true" t="shared" si="8" ref="D32:O32">+D33</f>
        <v>-35556.4</v>
      </c>
      <c r="E32" s="29">
        <f t="shared" si="8"/>
        <v>-6028</v>
      </c>
      <c r="F32" s="29">
        <f t="shared" si="8"/>
        <v>-33022</v>
      </c>
      <c r="G32" s="29">
        <f t="shared" si="8"/>
        <v>-49002.8</v>
      </c>
      <c r="H32" s="29">
        <f t="shared" si="8"/>
        <v>-8351.2</v>
      </c>
      <c r="I32" s="29">
        <f t="shared" si="8"/>
        <v>-66198</v>
      </c>
      <c r="J32" s="29">
        <f t="shared" si="8"/>
        <v>-44382.8</v>
      </c>
      <c r="K32" s="29">
        <f t="shared" si="8"/>
        <v>-30707.6</v>
      </c>
      <c r="L32" s="29">
        <f t="shared" si="8"/>
        <v>-25946.8</v>
      </c>
      <c r="M32" s="29">
        <f t="shared" si="8"/>
        <v>-22699.6</v>
      </c>
      <c r="N32" s="29">
        <f t="shared" si="8"/>
        <v>-17010.4</v>
      </c>
      <c r="O32" s="29">
        <f t="shared" si="8"/>
        <v>-449838.39999999997</v>
      </c>
    </row>
    <row r="33" spans="1:26" ht="18.75" customHeight="1">
      <c r="A33" s="27" t="s">
        <v>39</v>
      </c>
      <c r="B33" s="16">
        <f>ROUND((-B9)*$G$3,2)</f>
        <v>-54410.4</v>
      </c>
      <c r="C33" s="16">
        <f aca="true" t="shared" si="9" ref="C33:N33">ROUND((-C9)*$G$3,2)</f>
        <v>-56522.4</v>
      </c>
      <c r="D33" s="16">
        <f t="shared" si="9"/>
        <v>-35556.4</v>
      </c>
      <c r="E33" s="16">
        <f t="shared" si="9"/>
        <v>-6028</v>
      </c>
      <c r="F33" s="16">
        <f t="shared" si="9"/>
        <v>-33022</v>
      </c>
      <c r="G33" s="16">
        <f t="shared" si="9"/>
        <v>-49002.8</v>
      </c>
      <c r="H33" s="16">
        <f t="shared" si="9"/>
        <v>-8351.2</v>
      </c>
      <c r="I33" s="16">
        <f t="shared" si="9"/>
        <v>-66198</v>
      </c>
      <c r="J33" s="16">
        <f t="shared" si="9"/>
        <v>-44382.8</v>
      </c>
      <c r="K33" s="16">
        <f t="shared" si="9"/>
        <v>-30707.6</v>
      </c>
      <c r="L33" s="16">
        <f t="shared" si="9"/>
        <v>-25946.8</v>
      </c>
      <c r="M33" s="16">
        <f t="shared" si="9"/>
        <v>-22699.6</v>
      </c>
      <c r="N33" s="16">
        <f t="shared" si="9"/>
        <v>-17010.4</v>
      </c>
      <c r="O33" s="30">
        <f aca="true" t="shared" si="10" ref="O33:O55">SUM(B33:N33)</f>
        <v>-449838.39999999997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0</v>
      </c>
      <c r="L34" s="29">
        <f t="shared" si="11"/>
        <v>0</v>
      </c>
      <c r="M34" s="29">
        <f t="shared" si="11"/>
        <v>0</v>
      </c>
      <c r="N34" s="29">
        <f t="shared" si="11"/>
        <v>0</v>
      </c>
      <c r="O34" s="29">
        <f t="shared" si="11"/>
        <v>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80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72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2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85</v>
      </c>
      <c r="B48" s="29">
        <v>50448.63</v>
      </c>
      <c r="C48" s="29">
        <v>14824.33</v>
      </c>
      <c r="D48" s="29">
        <v>30918.04</v>
      </c>
      <c r="E48" s="29">
        <v>7766.07</v>
      </c>
      <c r="F48" s="29">
        <v>26255.71</v>
      </c>
      <c r="G48" s="29">
        <v>51171.3</v>
      </c>
      <c r="H48" s="29">
        <v>6434.88</v>
      </c>
      <c r="I48" s="29">
        <v>43284.86</v>
      </c>
      <c r="J48" s="29">
        <v>14105.98</v>
      </c>
      <c r="K48" s="29">
        <v>45154.09</v>
      </c>
      <c r="L48" s="29">
        <v>23269.03</v>
      </c>
      <c r="M48" s="29">
        <v>14732.57</v>
      </c>
      <c r="N48" s="29">
        <v>3149.71</v>
      </c>
      <c r="O48" s="29">
        <f>SUM(B48:N48)</f>
        <v>331515.20000000007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74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77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49</v>
      </c>
      <c r="B53" s="34">
        <f>+B20+B31</f>
        <v>1517729.43</v>
      </c>
      <c r="C53" s="34">
        <f aca="true" t="shared" si="13" ref="C53:N53">+C20+C31</f>
        <v>1083575.3299999998</v>
      </c>
      <c r="D53" s="34">
        <f t="shared" si="13"/>
        <v>961853.1499999999</v>
      </c>
      <c r="E53" s="34">
        <f t="shared" si="13"/>
        <v>272194.06</v>
      </c>
      <c r="F53" s="34">
        <f t="shared" si="13"/>
        <v>1088277.86</v>
      </c>
      <c r="G53" s="34">
        <f t="shared" si="13"/>
        <v>1491488.8</v>
      </c>
      <c r="H53" s="34">
        <f t="shared" si="13"/>
        <v>263405.45999999996</v>
      </c>
      <c r="I53" s="34">
        <f t="shared" si="13"/>
        <v>1112843.2900000003</v>
      </c>
      <c r="J53" s="34">
        <f t="shared" si="13"/>
        <v>940645.83</v>
      </c>
      <c r="K53" s="34">
        <f t="shared" si="13"/>
        <v>1231919.7100000002</v>
      </c>
      <c r="L53" s="34">
        <f t="shared" si="13"/>
        <v>1156258.5099999998</v>
      </c>
      <c r="M53" s="34">
        <f t="shared" si="13"/>
        <v>663750.1199999998</v>
      </c>
      <c r="N53" s="34">
        <f t="shared" si="13"/>
        <v>331613.77</v>
      </c>
      <c r="O53" s="34">
        <f>SUM(B53:N53)</f>
        <v>12115555.319999998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50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52</v>
      </c>
      <c r="B59" s="42">
        <f aca="true" t="shared" si="14" ref="B59:O59">SUM(B60:B70)</f>
        <v>1517729.43</v>
      </c>
      <c r="C59" s="42">
        <f t="shared" si="14"/>
        <v>1083575.33</v>
      </c>
      <c r="D59" s="42">
        <f t="shared" si="14"/>
        <v>961853.15</v>
      </c>
      <c r="E59" s="42">
        <f t="shared" si="14"/>
        <v>272194.06</v>
      </c>
      <c r="F59" s="42">
        <f t="shared" si="14"/>
        <v>1088277.86</v>
      </c>
      <c r="G59" s="42">
        <f t="shared" si="14"/>
        <v>1491488.8</v>
      </c>
      <c r="H59" s="42">
        <f t="shared" si="14"/>
        <v>263405.46</v>
      </c>
      <c r="I59" s="42">
        <f t="shared" si="14"/>
        <v>1112843.29</v>
      </c>
      <c r="J59" s="42">
        <f t="shared" si="14"/>
        <v>940645.84</v>
      </c>
      <c r="K59" s="42">
        <f t="shared" si="14"/>
        <v>1231919.72</v>
      </c>
      <c r="L59" s="42">
        <f t="shared" si="14"/>
        <v>1156258.52</v>
      </c>
      <c r="M59" s="42">
        <f t="shared" si="14"/>
        <v>663750.12</v>
      </c>
      <c r="N59" s="42">
        <f t="shared" si="14"/>
        <v>331613.78</v>
      </c>
      <c r="O59" s="34">
        <f t="shared" si="14"/>
        <v>12115555.36</v>
      </c>
      <c r="Q59"/>
    </row>
    <row r="60" spans="1:18" ht="18.75" customHeight="1">
      <c r="A60" s="26" t="s">
        <v>53</v>
      </c>
      <c r="B60" s="42">
        <v>1250198</v>
      </c>
      <c r="C60" s="42">
        <v>780486.81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2030684.81</v>
      </c>
      <c r="P60"/>
      <c r="Q60"/>
      <c r="R60" s="41"/>
    </row>
    <row r="61" spans="1:16" ht="18.75" customHeight="1">
      <c r="A61" s="26" t="s">
        <v>54</v>
      </c>
      <c r="B61" s="42">
        <v>267531.43</v>
      </c>
      <c r="C61" s="42">
        <v>303088.52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570619.95</v>
      </c>
      <c r="P61"/>
    </row>
    <row r="62" spans="1:17" ht="18.75" customHeight="1">
      <c r="A62" s="26" t="s">
        <v>55</v>
      </c>
      <c r="B62" s="43">
        <v>0</v>
      </c>
      <c r="C62" s="43"/>
      <c r="D62" s="29">
        <v>961853.15</v>
      </c>
      <c r="E62" s="43">
        <v>0</v>
      </c>
      <c r="F62" s="43">
        <v>0</v>
      </c>
      <c r="G62" s="43">
        <v>0</v>
      </c>
      <c r="H62" s="42">
        <v>263405.46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1225258.61</v>
      </c>
      <c r="P62" s="52"/>
      <c r="Q62"/>
    </row>
    <row r="63" spans="1:18" ht="18.75" customHeight="1">
      <c r="A63" s="26" t="s">
        <v>56</v>
      </c>
      <c r="B63" s="43">
        <v>0</v>
      </c>
      <c r="C63" s="43">
        <v>0</v>
      </c>
      <c r="D63" s="43">
        <v>0</v>
      </c>
      <c r="E63" s="29">
        <v>272194.06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272194.06</v>
      </c>
      <c r="R63"/>
    </row>
    <row r="64" spans="1:19" ht="18.75" customHeight="1">
      <c r="A64" s="26" t="s">
        <v>57</v>
      </c>
      <c r="B64" s="43">
        <v>0</v>
      </c>
      <c r="C64" s="43">
        <v>0</v>
      </c>
      <c r="D64" s="43">
        <v>0</v>
      </c>
      <c r="E64" s="43">
        <v>0</v>
      </c>
      <c r="F64" s="29">
        <v>1088277.86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1088277.86</v>
      </c>
      <c r="S64"/>
    </row>
    <row r="65" spans="1:20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1491488.8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1491488.8</v>
      </c>
      <c r="T65"/>
    </row>
    <row r="66" spans="1:21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1112843.29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1112843.29</v>
      </c>
      <c r="U66"/>
    </row>
    <row r="67" spans="1:22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940645.84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940645.84</v>
      </c>
      <c r="V67"/>
    </row>
    <row r="68" spans="1:23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1231919.72</v>
      </c>
      <c r="L68" s="29">
        <v>1156258.52</v>
      </c>
      <c r="M68" s="43">
        <v>0</v>
      </c>
      <c r="N68" s="43">
        <v>0</v>
      </c>
      <c r="O68" s="34">
        <f t="shared" si="15"/>
        <v>2388178.24</v>
      </c>
      <c r="P68"/>
      <c r="W68"/>
    </row>
    <row r="69" spans="1:25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663750.12</v>
      </c>
      <c r="N69" s="43">
        <v>0</v>
      </c>
      <c r="O69" s="34">
        <f t="shared" si="15"/>
        <v>663750.12</v>
      </c>
      <c r="R69"/>
      <c r="Y69"/>
    </row>
    <row r="70" spans="1:26" ht="18.75" customHeight="1">
      <c r="A70" s="36" t="s">
        <v>63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331613.78</v>
      </c>
      <c r="O70" s="46">
        <f t="shared" si="15"/>
        <v>331613.78</v>
      </c>
      <c r="P70"/>
      <c r="S70"/>
      <c r="Z70"/>
    </row>
    <row r="71" spans="1:12" ht="21" customHeight="1">
      <c r="A71" s="47" t="s">
        <v>79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5" ht="15.75">
      <c r="A72" s="75" t="s">
        <v>84</v>
      </c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51"/>
    </row>
    <row r="73" spans="2:14" ht="14.25">
      <c r="B73" s="53"/>
      <c r="C73" s="53"/>
      <c r="D73" s="53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53"/>
      <c r="D74" s="53"/>
      <c r="E74" s="69"/>
      <c r="F74"/>
      <c r="G74"/>
      <c r="H74"/>
      <c r="I74"/>
      <c r="J74"/>
      <c r="K74"/>
      <c r="L74"/>
      <c r="N74" s="53"/>
    </row>
    <row r="75" spans="3:14" ht="14.25">
      <c r="C75" s="53"/>
      <c r="D75" s="53"/>
      <c r="E75" s="70"/>
      <c r="N75" s="53"/>
    </row>
    <row r="76" spans="2:14" ht="14.25">
      <c r="B76" s="68"/>
      <c r="C76" s="53"/>
      <c r="D76" s="53"/>
      <c r="E76" s="70"/>
      <c r="F76" s="68"/>
      <c r="G76" s="68"/>
      <c r="H76" s="68"/>
      <c r="I76" s="68"/>
      <c r="J76" s="68"/>
      <c r="K76" s="68"/>
      <c r="L76" s="68"/>
      <c r="M76" s="68"/>
      <c r="N76" s="53"/>
    </row>
    <row r="77" spans="2:14" ht="14.25">
      <c r="B77" s="68"/>
      <c r="C77" s="53"/>
      <c r="D77" s="53"/>
      <c r="E77" s="70"/>
      <c r="F77" s="68"/>
      <c r="G77" s="68"/>
      <c r="H77" s="68"/>
      <c r="I77" s="68"/>
      <c r="J77" s="68"/>
      <c r="K77" s="68"/>
      <c r="L77" s="68"/>
      <c r="M77" s="68"/>
      <c r="N77" s="53"/>
    </row>
    <row r="78" spans="3:14" ht="14.25">
      <c r="C78" s="53"/>
      <c r="D78" s="53"/>
      <c r="E78" s="70"/>
      <c r="N78" s="53"/>
    </row>
    <row r="79" spans="3:14" ht="14.25">
      <c r="C79" s="53"/>
      <c r="D79" s="70"/>
      <c r="E79" s="70"/>
      <c r="N79" s="53"/>
    </row>
    <row r="80" spans="3:14" ht="14.25">
      <c r="C80" s="68"/>
      <c r="D80" s="70"/>
      <c r="E80" s="70"/>
      <c r="N80" s="53"/>
    </row>
    <row r="81" spans="3:14" ht="14.25">
      <c r="C81" s="68"/>
      <c r="D81" s="70"/>
      <c r="E81" s="70"/>
      <c r="N81" s="53"/>
    </row>
    <row r="82" spans="3:14" ht="14.25">
      <c r="C82" s="68"/>
      <c r="D82" s="70"/>
      <c r="E82" s="70"/>
      <c r="N82" s="53"/>
    </row>
    <row r="83" spans="3:14" ht="14.25">
      <c r="C83" s="68"/>
      <c r="D83" s="70"/>
      <c r="E83" s="70"/>
      <c r="N83" s="53"/>
    </row>
    <row r="84" spans="3:14" ht="14.25">
      <c r="C84" s="68"/>
      <c r="D84" s="70"/>
      <c r="E84" s="70"/>
      <c r="N84" s="53"/>
    </row>
    <row r="85" spans="3:14" ht="14.25">
      <c r="C85" s="68"/>
      <c r="D85" s="70"/>
      <c r="E85" s="70"/>
      <c r="N85" s="53"/>
    </row>
    <row r="86" spans="3:14" ht="14.25">
      <c r="C86" s="68"/>
      <c r="D86" s="70"/>
      <c r="E86" s="70"/>
      <c r="N86" s="53"/>
    </row>
    <row r="87" spans="3:14" ht="14.25">
      <c r="C87" s="68"/>
      <c r="D87" s="70"/>
      <c r="E87" s="70"/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2023-04-14T20:07:34Z</dcterms:modified>
  <cp:category/>
  <cp:version/>
  <cp:contentType/>
  <cp:contentStatus/>
</cp:coreProperties>
</file>