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<sst xmlns="http://schemas.openxmlformats.org/spreadsheetml/2006/main" count="88" uniqueCount="85">
  <si>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</si>
  <si>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</si>
  <si>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</si>
  <si>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</si>
  <si>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</si>
  <si>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</si>
  <si>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</si>
  <si>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</si>
  <si>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</si>
  <si>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</si>
  <si>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</si>
  <si>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</si>
  <si>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</si>
  <si>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</si>
  <si>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</si>
  <si>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</si>
  <si>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</si>
  <si>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</si>
  <si>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</si>
  <si>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</si>
  <si>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</si>
  <si>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</si>
  <si>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</si>
  <si>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</si>
  <si>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</si>
  <si>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</si>
  <si>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</si>
  <si>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</si>
  <si>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</si>
  <si>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</si>
  <si>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</si>
  <si>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</si>
  <si>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</si>
  <si>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</si>
  <si>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</si>
  <si>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</si>
  <si>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</si>
  <si>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</si>
  <si>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</si>
  <si>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</si>
  <si>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</si>
  <si>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</si>
  <si>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</si>
  <si>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</si>
  <si>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</si>
  <si>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</si>
  <si>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</si>
  <si>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</si>
  <si>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</si>
  <si>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</si>
  <si>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</si>
  <si>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</si>
  <si>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</si>
  <si>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</si>
  <si>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</si>
  <si>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</si>
  <si>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</si>
  <si>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</si>
  <si>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</si>
  <si>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</si>
  <si>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</si>
  <si>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</si>
  <si>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</si>
  <si>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</si>
  <si>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</si>
  <si>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</si>
  <si>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</si>
  <si>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</si>
  <si>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</si>
  <si>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</si>
  <si>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</si>
  <si>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</si>
  <si>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</si>
  <si>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</si>
  <si>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</si>
  <si>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</si>
  <si>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</si>
  <si>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</si>
  <si>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</si>
  <si>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</si>
  <si>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</si>
  <si>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</si>
  <si>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</si>
  <si>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</si>
  <si>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07/04/23 - VENCIMENTO 14/04/23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</si>
</sst>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161324</v>
      </c>
      <c r="C7" s="9">
        <f t="shared" si="0"/>
        <v>99629</v>
      </c>
      <c r="D7" s="9">
        <f t="shared" si="0"/>
        <v>109656</v>
      </c>
      <c r="E7" s="9">
        <f t="shared" si="0"/>
        <v>27416</v>
      </c>
      <c r="F7" s="9">
        <f t="shared" si="0"/>
        <v>87091</v>
      </c>
      <c r="G7" s="9">
        <f t="shared" si="0"/>
        <v>134604</v>
      </c>
      <c r="H7" s="9">
        <f t="shared" si="0"/>
        <v>15815</v>
      </c>
      <c r="I7" s="9">
        <f t="shared" si="0"/>
        <v>102592</v>
      </c>
      <c r="J7" s="9">
        <f t="shared" si="0"/>
        <v>86620</v>
      </c>
      <c r="K7" s="9">
        <f t="shared" si="0"/>
        <v>141370</v>
      </c>
      <c r="L7" s="9">
        <f t="shared" si="0"/>
        <v>105441</v>
      </c>
      <c r="M7" s="9">
        <f t="shared" si="0"/>
        <v>46020</v>
      </c>
      <c r="N7" s="9">
        <f t="shared" si="0"/>
        <v>27519</v>
      </c>
      <c r="O7" s="9">
        <f t="shared" si="0"/>
        <v>1145097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7860</v>
      </c>
      <c r="C8" s="11">
        <f t="shared" si="1"/>
        <v>6267</v>
      </c>
      <c r="D8" s="11">
        <f t="shared" si="1"/>
        <v>4731</v>
      </c>
      <c r="E8" s="11">
        <f t="shared" si="1"/>
        <v>1065</v>
      </c>
      <c r="F8" s="11">
        <f t="shared" si="1"/>
        <v>3915</v>
      </c>
      <c r="G8" s="11">
        <f t="shared" si="1"/>
        <v>5708</v>
      </c>
      <c r="H8" s="11">
        <f t="shared" si="1"/>
        <v>941</v>
      </c>
      <c r="I8" s="11">
        <f t="shared" si="1"/>
        <v>7761</v>
      </c>
      <c r="J8" s="11">
        <f t="shared" si="1"/>
        <v>5368</v>
      </c>
      <c r="K8" s="11">
        <f t="shared" si="1"/>
        <v>4549</v>
      </c>
      <c r="L8" s="11">
        <f t="shared" si="1"/>
        <v>3086</v>
      </c>
      <c r="M8" s="11">
        <f t="shared" si="1"/>
        <v>1983</v>
      </c>
      <c r="N8" s="11">
        <f t="shared" si="1"/>
        <v>1577</v>
      </c>
      <c r="O8" s="11">
        <f t="shared" si="1"/>
        <v>54811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7860</v>
      </c>
      <c r="C9" s="11">
        <v>6267</v>
      </c>
      <c r="D9" s="11">
        <v>4731</v>
      </c>
      <c r="E9" s="11">
        <v>1065</v>
      </c>
      <c r="F9" s="11">
        <v>3915</v>
      </c>
      <c r="G9" s="11">
        <v>5708</v>
      </c>
      <c r="H9" s="11">
        <v>941</v>
      </c>
      <c r="I9" s="11">
        <v>7761</v>
      </c>
      <c r="J9" s="11">
        <v>5368</v>
      </c>
      <c r="K9" s="11">
        <v>4533</v>
      </c>
      <c r="L9" s="11">
        <v>3086</v>
      </c>
      <c r="M9" s="11">
        <v>1981</v>
      </c>
      <c r="N9" s="11">
        <v>1571</v>
      </c>
      <c r="O9" s="11">
        <f>SUM(B9:N9)</f>
        <v>54787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16</v>
      </c>
      <c r="L10" s="13">
        <v>0</v>
      </c>
      <c r="M10" s="13">
        <v>2</v>
      </c>
      <c r="N10" s="13">
        <v>6</v>
      </c>
      <c r="O10" s="11">
        <f>SUM(B10:N10)</f>
        <v>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153464</v>
      </c>
      <c r="C11" s="13">
        <v>93362</v>
      </c>
      <c r="D11" s="13">
        <v>104925</v>
      </c>
      <c r="E11" s="13">
        <v>26351</v>
      </c>
      <c r="F11" s="13">
        <v>83176</v>
      </c>
      <c r="G11" s="13">
        <v>128896</v>
      </c>
      <c r="H11" s="13">
        <v>14874</v>
      </c>
      <c r="I11" s="13">
        <v>94831</v>
      </c>
      <c r="J11" s="13">
        <v>81252</v>
      </c>
      <c r="K11" s="13">
        <v>136821</v>
      </c>
      <c r="L11" s="13">
        <v>102355</v>
      </c>
      <c r="M11" s="13">
        <v>44037</v>
      </c>
      <c r="N11" s="13">
        <v>25942</v>
      </c>
      <c r="O11" s="11">
        <f>SUM(B11:N11)</f>
        <v>1090286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11132</v>
      </c>
      <c r="C12" s="13">
        <v>8949</v>
      </c>
      <c r="D12" s="13">
        <v>8333</v>
      </c>
      <c r="E12" s="13">
        <v>2684</v>
      </c>
      <c r="F12" s="13">
        <v>8082</v>
      </c>
      <c r="G12" s="13">
        <v>13266</v>
      </c>
      <c r="H12" s="13">
        <v>1766</v>
      </c>
      <c r="I12" s="13">
        <v>9034</v>
      </c>
      <c r="J12" s="13">
        <v>7130</v>
      </c>
      <c r="K12" s="13">
        <v>8423</v>
      </c>
      <c r="L12" s="13">
        <v>6262</v>
      </c>
      <c r="M12" s="13">
        <v>2231</v>
      </c>
      <c r="N12" s="13">
        <v>1046</v>
      </c>
      <c r="O12" s="11">
        <f>SUM(B12:N12)</f>
        <v>88338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142332</v>
      </c>
      <c r="C13" s="15">
        <f t="shared" si="2"/>
        <v>84413</v>
      </c>
      <c r="D13" s="15">
        <f t="shared" si="2"/>
        <v>96592</v>
      </c>
      <c r="E13" s="15">
        <f t="shared" si="2"/>
        <v>23667</v>
      </c>
      <c r="F13" s="15">
        <f t="shared" si="2"/>
        <v>75094</v>
      </c>
      <c r="G13" s="15">
        <f t="shared" si="2"/>
        <v>115630</v>
      </c>
      <c r="H13" s="15">
        <f t="shared" si="2"/>
        <v>13108</v>
      </c>
      <c r="I13" s="15">
        <f t="shared" si="2"/>
        <v>85797</v>
      </c>
      <c r="J13" s="15">
        <f t="shared" si="2"/>
        <v>74122</v>
      </c>
      <c r="K13" s="15">
        <f t="shared" si="2"/>
        <v>128398</v>
      </c>
      <c r="L13" s="15">
        <f t="shared" si="2"/>
        <v>96093</v>
      </c>
      <c r="M13" s="15">
        <f t="shared" si="2"/>
        <v>41806</v>
      </c>
      <c r="N13" s="15">
        <f t="shared" si="2"/>
        <v>24896</v>
      </c>
      <c r="O13" s="11">
        <f>SUM(B13:N13)</f>
        <v>1001948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-0.0177</v>
      </c>
      <c r="C16" s="17">
        <v>-0.0183</v>
      </c>
      <c r="D16" s="17">
        <v>-0.016</v>
      </c>
      <c r="E16" s="17">
        <v>-0.0274</v>
      </c>
      <c r="F16" s="17">
        <v>-0.0186</v>
      </c>
      <c r="G16" s="17">
        <v>-0.0153</v>
      </c>
      <c r="H16" s="17">
        <v>-0.0205</v>
      </c>
      <c r="I16" s="17">
        <v>-0.0181</v>
      </c>
      <c r="J16" s="17">
        <v>-0.0183</v>
      </c>
      <c r="K16" s="17">
        <v>-0.0173</v>
      </c>
      <c r="L16" s="17">
        <v>-0.0196</v>
      </c>
      <c r="M16" s="17">
        <v>-0.0227</v>
      </c>
      <c r="N16" s="17">
        <v>-0.0205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1.200832178554202</v>
      </c>
      <c r="C18" s="19">
        <v>1.258186579570531</v>
      </c>
      <c r="D18" s="19">
        <v>1.341550807561506</v>
      </c>
      <c r="E18" s="19">
        <v>0.873985693467442</v>
      </c>
      <c r="F18" s="19">
        <v>1.405769018846395</v>
      </c>
      <c r="G18" s="19">
        <v>1.400796210711524</v>
      </c>
      <c r="H18" s="19">
        <v>1.617915635545001</v>
      </c>
      <c r="I18" s="19">
        <v>1.123171250658075</v>
      </c>
      <c r="J18" s="19">
        <v>1.342840512064041</v>
      </c>
      <c r="K18" s="19">
        <v>1.173379177392772</v>
      </c>
      <c r="L18" s="19">
        <v>1.226919166407863</v>
      </c>
      <c r="M18" s="19">
        <v>1.22333479384197</v>
      </c>
      <c r="N18" s="19">
        <v>1.087297791110165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677302.5900000001</v>
      </c>
      <c r="C20" s="24">
        <f t="shared" si="3"/>
        <v>440948.98</v>
      </c>
      <c r="D20" s="24">
        <f t="shared" si="3"/>
        <v>446391.1000000001</v>
      </c>
      <c r="E20" s="24">
        <f t="shared" si="3"/>
        <v>128386.85</v>
      </c>
      <c r="F20" s="24">
        <f t="shared" si="3"/>
        <v>426415.02999999997</v>
      </c>
      <c r="G20" s="24">
        <f t="shared" si="3"/>
        <v>560889.9199999999</v>
      </c>
      <c r="H20" s="24">
        <f t="shared" si="3"/>
        <v>100435.31</v>
      </c>
      <c r="I20" s="24">
        <f t="shared" si="3"/>
        <v>418264.33999999997</v>
      </c>
      <c r="J20" s="24">
        <f t="shared" si="3"/>
        <v>401016.39</v>
      </c>
      <c r="K20" s="24">
        <f t="shared" si="3"/>
        <v>555739.63</v>
      </c>
      <c r="L20" s="24">
        <f t="shared" si="3"/>
        <v>498307.71</v>
      </c>
      <c r="M20" s="24">
        <f t="shared" si="3"/>
        <v>259633.68000000002</v>
      </c>
      <c r="N20" s="24">
        <f t="shared" si="3"/>
        <v>122460.27000000003</v>
      </c>
      <c r="O20" s="24">
        <f>O21+O22+O23+O24+O25+O26+O27+O28+O29</f>
        <v>5036191.800000001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470856.36</v>
      </c>
      <c r="C21" s="28">
        <f aca="true" t="shared" si="4" ref="C21:N21">ROUND((C15+C16)*C7,2)</f>
        <v>300401.36</v>
      </c>
      <c r="D21" s="28">
        <f t="shared" si="4"/>
        <v>289974.33</v>
      </c>
      <c r="E21" s="28">
        <f t="shared" si="4"/>
        <v>123851.78</v>
      </c>
      <c r="F21" s="28">
        <f t="shared" si="4"/>
        <v>266933.92</v>
      </c>
      <c r="G21" s="28">
        <f t="shared" si="4"/>
        <v>339457.83</v>
      </c>
      <c r="H21" s="28">
        <f t="shared" si="4"/>
        <v>53549.59</v>
      </c>
      <c r="I21" s="28">
        <f t="shared" si="4"/>
        <v>307160.45</v>
      </c>
      <c r="J21" s="28">
        <f t="shared" si="4"/>
        <v>260838.81</v>
      </c>
      <c r="K21" s="28">
        <f t="shared" si="4"/>
        <v>402395.57</v>
      </c>
      <c r="L21" s="28">
        <f t="shared" si="4"/>
        <v>341744.83</v>
      </c>
      <c r="M21" s="28">
        <f t="shared" si="4"/>
        <v>172110.2</v>
      </c>
      <c r="N21" s="28">
        <f t="shared" si="4"/>
        <v>92964.69</v>
      </c>
      <c r="O21" s="28">
        <f aca="true" t="shared" si="5" ref="O21:O29">SUM(B21:N21)</f>
        <v>3422239.72</v>
      </c>
    </row>
    <row r="22" spans="1:23" ht="18.75" customHeight="1">
      <c r="A22" s="26" t="s">
        <v>33</v>
      </c>
      <c r="B22" s="28">
        <f>IF(B18&lt;&gt;0,ROUND((B18-1)*B21,2),0)</f>
        <v>94563.11</v>
      </c>
      <c r="C22" s="28">
        <f aca="true" t="shared" si="6" ref="C22:N22">IF(C18&lt;&gt;0,ROUND((C18-1)*C21,2),0)</f>
        <v>77559.6</v>
      </c>
      <c r="D22" s="28">
        <f t="shared" si="6"/>
        <v>99040.97</v>
      </c>
      <c r="E22" s="28">
        <f t="shared" si="6"/>
        <v>-15607.1</v>
      </c>
      <c r="F22" s="28">
        <f t="shared" si="6"/>
        <v>108313.51</v>
      </c>
      <c r="G22" s="28">
        <f t="shared" si="6"/>
        <v>136053.41</v>
      </c>
      <c r="H22" s="28">
        <f t="shared" si="6"/>
        <v>33089.13</v>
      </c>
      <c r="I22" s="28">
        <f t="shared" si="6"/>
        <v>37833.34</v>
      </c>
      <c r="J22" s="28">
        <f t="shared" si="6"/>
        <v>89426.11</v>
      </c>
      <c r="K22" s="28">
        <f t="shared" si="6"/>
        <v>69767.01</v>
      </c>
      <c r="L22" s="28">
        <f t="shared" si="6"/>
        <v>77548.45</v>
      </c>
      <c r="M22" s="28">
        <f t="shared" si="6"/>
        <v>38438.2</v>
      </c>
      <c r="N22" s="28">
        <f t="shared" si="6"/>
        <v>8115.61</v>
      </c>
      <c r="O22" s="28">
        <f t="shared" si="5"/>
        <v>854141.3499999999</v>
      </c>
      <c r="W22" s="51"/>
    </row>
    <row r="23" spans="1:15" ht="18.75" customHeight="1">
      <c r="A23" s="26" t="s">
        <v>34</v>
      </c>
      <c r="B23" s="28">
        <v>46255.26</v>
      </c>
      <c r="C23" s="28">
        <v>33781.78</v>
      </c>
      <c r="D23" s="28">
        <v>24211.83</v>
      </c>
      <c r="E23" s="28">
        <v>9132.61</v>
      </c>
      <c r="F23" s="28">
        <v>25684.07</v>
      </c>
      <c r="G23" s="28">
        <v>39794.94</v>
      </c>
      <c r="H23" s="28">
        <v>5404.62</v>
      </c>
      <c r="I23" s="28">
        <v>27074.74</v>
      </c>
      <c r="J23" s="28">
        <v>26701.89</v>
      </c>
      <c r="K23" s="28">
        <v>39024.55</v>
      </c>
      <c r="L23" s="28">
        <v>34832.64</v>
      </c>
      <c r="M23" s="28">
        <v>17365.25</v>
      </c>
      <c r="N23" s="28">
        <v>10582.93</v>
      </c>
      <c r="O23" s="28">
        <f t="shared" si="5"/>
        <v>339847.11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-4925.14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-14603.630000000001</v>
      </c>
    </row>
    <row r="26" spans="1:26" ht="18.75" customHeight="1">
      <c r="A26" s="26" t="s">
        <v>68</v>
      </c>
      <c r="B26" s="28">
        <v>1386.41</v>
      </c>
      <c r="C26" s="28">
        <v>936.83</v>
      </c>
      <c r="D26" s="28">
        <v>931.45</v>
      </c>
      <c r="E26" s="28">
        <v>269.21</v>
      </c>
      <c r="F26" s="28">
        <v>896.45</v>
      </c>
      <c r="G26" s="28">
        <v>1165.66</v>
      </c>
      <c r="H26" s="28">
        <v>207.29</v>
      </c>
      <c r="I26" s="28">
        <v>848</v>
      </c>
      <c r="J26" s="28">
        <v>839.92</v>
      </c>
      <c r="K26" s="28">
        <v>1157.58</v>
      </c>
      <c r="L26" s="28">
        <v>1028.36</v>
      </c>
      <c r="M26" s="28">
        <v>516.87</v>
      </c>
      <c r="N26" s="28">
        <v>253.07</v>
      </c>
      <c r="O26" s="28">
        <f t="shared" si="5"/>
        <v>10437.1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986.5</v>
      </c>
      <c r="C27" s="28">
        <v>734.49</v>
      </c>
      <c r="D27" s="28">
        <v>644.17</v>
      </c>
      <c r="E27" s="28">
        <v>196.77</v>
      </c>
      <c r="F27" s="28">
        <v>648.22</v>
      </c>
      <c r="G27" s="28">
        <v>873.31</v>
      </c>
      <c r="H27" s="28">
        <v>161.72</v>
      </c>
      <c r="I27" s="28">
        <v>683.29</v>
      </c>
      <c r="J27" s="28">
        <v>653.62</v>
      </c>
      <c r="K27" s="28">
        <v>839.56</v>
      </c>
      <c r="L27" s="28">
        <v>745.23</v>
      </c>
      <c r="M27" s="28">
        <v>421.82</v>
      </c>
      <c r="N27" s="28">
        <v>221.02</v>
      </c>
      <c r="O27" s="28">
        <f t="shared" si="5"/>
        <v>7809.719999999999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26267.96</v>
      </c>
      <c r="K29" s="28">
        <v>40382.29</v>
      </c>
      <c r="L29" s="28">
        <v>40273.48</v>
      </c>
      <c r="M29" s="28">
        <v>28797.5</v>
      </c>
      <c r="N29" s="28">
        <v>8432.78</v>
      </c>
      <c r="O29" s="28">
        <f t="shared" si="5"/>
        <v>384091.74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-34584</v>
      </c>
      <c r="C31" s="28">
        <f aca="true" t="shared" si="7" ref="C31:O31">+C32+C34+C47+C48+C49+C54-C55</f>
        <v>-27574.8</v>
      </c>
      <c r="D31" s="28">
        <f t="shared" si="7"/>
        <v>-20816.4</v>
      </c>
      <c r="E31" s="28">
        <f t="shared" si="7"/>
        <v>-4686</v>
      </c>
      <c r="F31" s="28">
        <f t="shared" si="7"/>
        <v>-17226</v>
      </c>
      <c r="G31" s="28">
        <f t="shared" si="7"/>
        <v>-25115.2</v>
      </c>
      <c r="H31" s="28">
        <f t="shared" si="7"/>
        <v>-4140.4</v>
      </c>
      <c r="I31" s="28">
        <f t="shared" si="7"/>
        <v>-34148.4</v>
      </c>
      <c r="J31" s="28">
        <f t="shared" si="7"/>
        <v>-23619.2</v>
      </c>
      <c r="K31" s="28">
        <f t="shared" si="7"/>
        <v>-424945.2</v>
      </c>
      <c r="L31" s="28">
        <f t="shared" si="7"/>
        <v>-382578.4</v>
      </c>
      <c r="M31" s="28">
        <f t="shared" si="7"/>
        <v>-8716.4</v>
      </c>
      <c r="N31" s="28">
        <f t="shared" si="7"/>
        <v>-6912.4</v>
      </c>
      <c r="O31" s="28">
        <f t="shared" si="7"/>
        <v>-1015062.8</v>
      </c>
    </row>
    <row r="32" spans="1:15" ht="18.75" customHeight="1">
      <c r="A32" s="26" t="s">
        <v>38</v>
      </c>
      <c r="B32" s="29">
        <f>+B33</f>
        <v>-34584</v>
      </c>
      <c r="C32" s="29">
        <f>+C33</f>
        <v>-27574.8</v>
      </c>
      <c r="D32" s="29">
        <f aca="true" t="shared" si="8" ref="D32:O32">+D33</f>
        <v>-20816.4</v>
      </c>
      <c r="E32" s="29">
        <f t="shared" si="8"/>
        <v>-4686</v>
      </c>
      <c r="F32" s="29">
        <f t="shared" si="8"/>
        <v>-17226</v>
      </c>
      <c r="G32" s="29">
        <f t="shared" si="8"/>
        <v>-25115.2</v>
      </c>
      <c r="H32" s="29">
        <f t="shared" si="8"/>
        <v>-4140.4</v>
      </c>
      <c r="I32" s="29">
        <f t="shared" si="8"/>
        <v>-34148.4</v>
      </c>
      <c r="J32" s="29">
        <f t="shared" si="8"/>
        <v>-23619.2</v>
      </c>
      <c r="K32" s="29">
        <f t="shared" si="8"/>
        <v>-19945.2</v>
      </c>
      <c r="L32" s="29">
        <f t="shared" si="8"/>
        <v>-13578.4</v>
      </c>
      <c r="M32" s="29">
        <f t="shared" si="8"/>
        <v>-8716.4</v>
      </c>
      <c r="N32" s="29">
        <f t="shared" si="8"/>
        <v>-6912.4</v>
      </c>
      <c r="O32" s="29">
        <f t="shared" si="8"/>
        <v>-241062.80000000002</v>
      </c>
    </row>
    <row r="33" spans="1:26" ht="18.75" customHeight="1">
      <c r="A33" s="27" t="s">
        <v>39</v>
      </c>
      <c r="B33" s="16">
        <f>ROUND((-B9)*$G$3,2)</f>
        <v>-34584</v>
      </c>
      <c r="C33" s="16">
        <f aca="true" t="shared" si="9" ref="C33:N33">ROUND((-C9)*$G$3,2)</f>
        <v>-27574.8</v>
      </c>
      <c r="D33" s="16">
        <f t="shared" si="9"/>
        <v>-20816.4</v>
      </c>
      <c r="E33" s="16">
        <f t="shared" si="9"/>
        <v>-4686</v>
      </c>
      <c r="F33" s="16">
        <f t="shared" si="9"/>
        <v>-17226</v>
      </c>
      <c r="G33" s="16">
        <f t="shared" si="9"/>
        <v>-25115.2</v>
      </c>
      <c r="H33" s="16">
        <f t="shared" si="9"/>
        <v>-4140.4</v>
      </c>
      <c r="I33" s="16">
        <f t="shared" si="9"/>
        <v>-34148.4</v>
      </c>
      <c r="J33" s="16">
        <f t="shared" si="9"/>
        <v>-23619.2</v>
      </c>
      <c r="K33" s="16">
        <f t="shared" si="9"/>
        <v>-19945.2</v>
      </c>
      <c r="L33" s="16">
        <f t="shared" si="9"/>
        <v>-13578.4</v>
      </c>
      <c r="M33" s="16">
        <f t="shared" si="9"/>
        <v>-8716.4</v>
      </c>
      <c r="N33" s="16">
        <f t="shared" si="9"/>
        <v>-6912.4</v>
      </c>
      <c r="O33" s="30">
        <f aca="true" t="shared" si="10" ref="O33:O55">SUM(B33:N33)</f>
        <v>-241062.80000000002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-405000</v>
      </c>
      <c r="L34" s="29">
        <f t="shared" si="11"/>
        <v>-369000</v>
      </c>
      <c r="M34" s="29">
        <f t="shared" si="11"/>
        <v>0</v>
      </c>
      <c r="N34" s="29">
        <f t="shared" si="11"/>
        <v>0</v>
      </c>
      <c r="O34" s="29">
        <f t="shared" si="11"/>
        <v>-774000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642718.5900000001</v>
      </c>
      <c r="C53" s="34">
        <f aca="true" t="shared" si="13" ref="C53:N53">+C20+C31</f>
        <v>413374.18</v>
      </c>
      <c r="D53" s="34">
        <f t="shared" si="13"/>
        <v>425574.70000000007</v>
      </c>
      <c r="E53" s="34">
        <f t="shared" si="13"/>
        <v>123700.85</v>
      </c>
      <c r="F53" s="34">
        <f t="shared" si="13"/>
        <v>409189.02999999997</v>
      </c>
      <c r="G53" s="34">
        <f t="shared" si="13"/>
        <v>535774.72</v>
      </c>
      <c r="H53" s="34">
        <f t="shared" si="13"/>
        <v>96294.91</v>
      </c>
      <c r="I53" s="34">
        <f t="shared" si="13"/>
        <v>384115.93999999994</v>
      </c>
      <c r="J53" s="34">
        <f t="shared" si="13"/>
        <v>377397.19</v>
      </c>
      <c r="K53" s="34">
        <f t="shared" si="13"/>
        <v>130794.43</v>
      </c>
      <c r="L53" s="34">
        <f t="shared" si="13"/>
        <v>115729.31</v>
      </c>
      <c r="M53" s="34">
        <f t="shared" si="13"/>
        <v>250917.28000000003</v>
      </c>
      <c r="N53" s="34">
        <f t="shared" si="13"/>
        <v>115547.87000000004</v>
      </c>
      <c r="O53" s="34">
        <f>SUM(B53:N53)</f>
        <v>4021129.000000001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642718.58</v>
      </c>
      <c r="C59" s="42">
        <f t="shared" si="14"/>
        <v>413374.18</v>
      </c>
      <c r="D59" s="42">
        <f t="shared" si="14"/>
        <v>425574.69</v>
      </c>
      <c r="E59" s="42">
        <f t="shared" si="14"/>
        <v>123700.85</v>
      </c>
      <c r="F59" s="42">
        <f t="shared" si="14"/>
        <v>409189.03</v>
      </c>
      <c r="G59" s="42">
        <f t="shared" si="14"/>
        <v>535774.72</v>
      </c>
      <c r="H59" s="42">
        <f t="shared" si="14"/>
        <v>96294.91</v>
      </c>
      <c r="I59" s="42">
        <f t="shared" si="14"/>
        <v>384115.94</v>
      </c>
      <c r="J59" s="42">
        <f t="shared" si="14"/>
        <v>377397.18</v>
      </c>
      <c r="K59" s="42">
        <f t="shared" si="14"/>
        <v>130794.44</v>
      </c>
      <c r="L59" s="42">
        <f t="shared" si="14"/>
        <v>115729.31</v>
      </c>
      <c r="M59" s="42">
        <f t="shared" si="14"/>
        <v>250917.28</v>
      </c>
      <c r="N59" s="42">
        <f t="shared" si="14"/>
        <v>115547.87</v>
      </c>
      <c r="O59" s="34">
        <f t="shared" si="14"/>
        <v>4021128.98</v>
      </c>
      <c r="Q59"/>
    </row>
    <row r="60" spans="1:18" ht="18.75" customHeight="1">
      <c r="A60" s="26" t="s">
        <v>54</v>
      </c>
      <c r="B60" s="42">
        <v>531853.97</v>
      </c>
      <c r="C60" s="42">
        <v>300344.93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832198.8999999999</v>
      </c>
      <c r="P60"/>
      <c r="Q60"/>
      <c r="R60" s="41"/>
    </row>
    <row r="61" spans="1:16" ht="18.75" customHeight="1">
      <c r="A61" s="26" t="s">
        <v>55</v>
      </c>
      <c r="B61" s="42">
        <v>110864.61</v>
      </c>
      <c r="C61" s="42">
        <v>113029.25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223893.86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425574.69</v>
      </c>
      <c r="E62" s="43">
        <v>0</v>
      </c>
      <c r="F62" s="43">
        <v>0</v>
      </c>
      <c r="G62" s="43">
        <v>0</v>
      </c>
      <c r="H62" s="42">
        <v>96294.91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521869.6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123700.85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123700.85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409189.03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409189.03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535774.72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535774.72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384115.94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384115.94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377397.18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377397.18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130794.44</v>
      </c>
      <c r="L68" s="29">
        <v>115729.31</v>
      </c>
      <c r="M68" s="43">
        <v>0</v>
      </c>
      <c r="N68" s="43">
        <v>0</v>
      </c>
      <c r="O68" s="34">
        <f t="shared" si="15"/>
        <v>246523.75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250917.28</v>
      </c>
      <c r="N69" s="43">
        <v>0</v>
      </c>
      <c r="O69" s="34">
        <f t="shared" si="15"/>
        <v>250917.28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115547.87</v>
      </c>
      <c r="O70" s="46">
        <f t="shared" si="15"/>
        <v>115547.87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2023-04-13T20:15:29Z</dcterms:modified>
  <cp:category/>
  <cp:version/>
  <cp:contentType/>
  <cp:contentStatus/>
</cp:coreProperties>
</file>