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<sst xmlns="http://schemas.openxmlformats.org/spreadsheetml/2006/main" count="87" uniqueCount="86">
  <si>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</si>
  <si>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</si>
  <si>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</si>
  <si>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</si>
  <si>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</si>
  <si>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</si>
  <si>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</si>
  <si>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</si>
  <si>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</si>
  <si>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</si>
  <si>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</si>
  <si>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</si>
  <si>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</si>
  <si>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</si>
  <si>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</si>
  <si>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</si>
  <si>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</si>
  <si>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</si>
  <si>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</si>
  <si>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</si>
  <si>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</si>
  <si>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</si>
  <si>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</si>
  <si>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</si>
  <si>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</si>
  <si>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</si>
  <si>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</si>
  <si>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</si>
  <si>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</si>
  <si>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</si>
  <si>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</si>
  <si>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</si>
  <si>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</si>
  <si>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</si>
  <si>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</si>
  <si>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</si>
  <si>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</si>
  <si>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</si>
  <si>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</si>
  <si>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</si>
  <si>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</si>
  <si>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</si>
  <si>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</si>
  <si>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</si>
  <si>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</si>
  <si>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</si>
  <si>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</si>
  <si>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</si>
  <si>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</si>
  <si>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</si>
  <si>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</si>
  <si>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</si>
  <si>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</si>
  <si>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</si>
  <si>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</si>
  <si>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</si>
  <si>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</si>
  <si>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</si>
  <si>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</si>
  <si>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</si>
  <si>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</si>
  <si>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</si>
  <si>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</si>
  <si>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</si>
  <si>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</si>
  <si>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</si>
  <si>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</si>
  <si>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</si>
  <si>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</si>
  <si>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</si>
  <si>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</si>
  <si>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</si>
  <si>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</si>
  <si>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</si>
  <si>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</si>
  <si>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</si>
  <si>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</si>
  <si>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</si>
  <si>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</si>
  <si>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</si>
  <si>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</si>
  <si>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</si>
  <si>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</si>
  <si>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24/04/23 - VENCIMENTO 02/05/23</t>
  </si>
  <si>
    <t>5.3. Revisão de Remuneração pelo Transporte Coletivo ¹</t>
  </si>
  <si>
    <t xml:space="preserve">           ¹ Revisões de passageiros transportados, ar condicionado, fator de transição, rede da madruga, ARLA 32 e equipamentos embarcados, mês de março/23. Total de 41.873 passageiros revisão.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</si>
</sst>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56</v>
      </c>
      <c r="D5" s="6" t="s">
        <v>5</v>
      </c>
      <c r="E5" s="7" t="s">
        <v>57</v>
      </c>
      <c r="F5" s="7" t="s">
        <v>58</v>
      </c>
      <c r="G5" s="7" t="s">
        <v>59</v>
      </c>
      <c r="H5" s="7" t="s">
        <v>60</v>
      </c>
      <c r="I5" s="6" t="s">
        <v>6</v>
      </c>
      <c r="J5" s="6" t="s">
        <v>61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90505</v>
      </c>
      <c r="C7" s="10">
        <f aca="true" t="shared" si="0" ref="C7:K7">C8+C11</f>
        <v>108130</v>
      </c>
      <c r="D7" s="10">
        <f t="shared" si="0"/>
        <v>322785</v>
      </c>
      <c r="E7" s="10">
        <f t="shared" si="0"/>
        <v>259342</v>
      </c>
      <c r="F7" s="10">
        <f t="shared" si="0"/>
        <v>266539</v>
      </c>
      <c r="G7" s="10">
        <f t="shared" si="0"/>
        <v>149889</v>
      </c>
      <c r="H7" s="10">
        <f t="shared" si="0"/>
        <v>85328</v>
      </c>
      <c r="I7" s="10">
        <f t="shared" si="0"/>
        <v>116819</v>
      </c>
      <c r="J7" s="10">
        <f t="shared" si="0"/>
        <v>124335</v>
      </c>
      <c r="K7" s="10">
        <f t="shared" si="0"/>
        <v>217221</v>
      </c>
      <c r="L7" s="10">
        <f aca="true" t="shared" si="1" ref="L7:L13">SUM(B7:K7)</f>
        <v>1740893</v>
      </c>
      <c r="M7" s="11"/>
    </row>
    <row r="8" spans="1:13" ht="17.25" customHeight="1">
      <c r="A8" s="12" t="s">
        <v>81</v>
      </c>
      <c r="B8" s="13">
        <f>B9+B10</f>
        <v>5577</v>
      </c>
      <c r="C8" s="13">
        <f aca="true" t="shared" si="2" ref="C8:K8">C9+C10</f>
        <v>5904</v>
      </c>
      <c r="D8" s="13">
        <f t="shared" si="2"/>
        <v>18168</v>
      </c>
      <c r="E8" s="13">
        <f t="shared" si="2"/>
        <v>12795</v>
      </c>
      <c r="F8" s="13">
        <f t="shared" si="2"/>
        <v>12247</v>
      </c>
      <c r="G8" s="13">
        <f t="shared" si="2"/>
        <v>9131</v>
      </c>
      <c r="H8" s="13">
        <f t="shared" si="2"/>
        <v>4487</v>
      </c>
      <c r="I8" s="13">
        <f t="shared" si="2"/>
        <v>4941</v>
      </c>
      <c r="J8" s="13">
        <f t="shared" si="2"/>
        <v>6899</v>
      </c>
      <c r="K8" s="13">
        <f t="shared" si="2"/>
        <v>11290</v>
      </c>
      <c r="L8" s="13">
        <f t="shared" si="1"/>
        <v>91439</v>
      </c>
      <c r="M8"/>
    </row>
    <row r="9" spans="1:13" ht="17.25" customHeight="1">
      <c r="A9" s="14" t="s">
        <v>18</v>
      </c>
      <c r="B9" s="15">
        <v>5573</v>
      </c>
      <c r="C9" s="15">
        <v>5904</v>
      </c>
      <c r="D9" s="15">
        <v>18168</v>
      </c>
      <c r="E9" s="15">
        <v>12795</v>
      </c>
      <c r="F9" s="15">
        <v>12247</v>
      </c>
      <c r="G9" s="15">
        <v>9131</v>
      </c>
      <c r="H9" s="15">
        <v>4433</v>
      </c>
      <c r="I9" s="15">
        <v>4941</v>
      </c>
      <c r="J9" s="15">
        <v>6899</v>
      </c>
      <c r="K9" s="15">
        <v>11290</v>
      </c>
      <c r="L9" s="13">
        <f t="shared" si="1"/>
        <v>91381</v>
      </c>
      <c r="M9"/>
    </row>
    <row r="10" spans="1:13" ht="17.25" customHeight="1">
      <c r="A10" s="14" t="s">
        <v>19</v>
      </c>
      <c r="B10" s="15">
        <v>4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54</v>
      </c>
      <c r="I10" s="15">
        <v>0</v>
      </c>
      <c r="J10" s="15">
        <v>0</v>
      </c>
      <c r="K10" s="15">
        <v>0</v>
      </c>
      <c r="L10" s="13">
        <f t="shared" si="1"/>
        <v>58</v>
      </c>
      <c r="M10"/>
    </row>
    <row r="11" spans="1:13" ht="17.25" customHeight="1">
      <c r="A11" s="12" t="s">
        <v>70</v>
      </c>
      <c r="B11" s="15">
        <v>84928</v>
      </c>
      <c r="C11" s="15">
        <v>102226</v>
      </c>
      <c r="D11" s="15">
        <v>304617</v>
      </c>
      <c r="E11" s="15">
        <v>246547</v>
      </c>
      <c r="F11" s="15">
        <v>254292</v>
      </c>
      <c r="G11" s="15">
        <v>140758</v>
      </c>
      <c r="H11" s="15">
        <v>80841</v>
      </c>
      <c r="I11" s="15">
        <v>111878</v>
      </c>
      <c r="J11" s="15">
        <v>117436</v>
      </c>
      <c r="K11" s="15">
        <v>205931</v>
      </c>
      <c r="L11" s="13">
        <f t="shared" si="1"/>
        <v>1649454</v>
      </c>
      <c r="M11" s="60"/>
    </row>
    <row r="12" spans="1:13" ht="17.25" customHeight="1">
      <c r="A12" s="14" t="s">
        <v>82</v>
      </c>
      <c r="B12" s="15">
        <v>9284</v>
      </c>
      <c r="C12" s="15">
        <v>7212</v>
      </c>
      <c r="D12" s="15">
        <v>25317</v>
      </c>
      <c r="E12" s="15">
        <v>22459</v>
      </c>
      <c r="F12" s="15">
        <v>20090</v>
      </c>
      <c r="G12" s="15">
        <v>12377</v>
      </c>
      <c r="H12" s="15">
        <v>6840</v>
      </c>
      <c r="I12" s="15">
        <v>6377</v>
      </c>
      <c r="J12" s="15">
        <v>8033</v>
      </c>
      <c r="K12" s="15">
        <v>12613</v>
      </c>
      <c r="L12" s="13">
        <f t="shared" si="1"/>
        <v>130602</v>
      </c>
      <c r="M12" s="60"/>
    </row>
    <row r="13" spans="1:13" ht="17.25" customHeight="1">
      <c r="A13" s="14" t="s">
        <v>71</v>
      </c>
      <c r="B13" s="15">
        <f>+B11-B12</f>
        <v>75644</v>
      </c>
      <c r="C13" s="15">
        <f aca="true" t="shared" si="3" ref="C13:K13">+C11-C12</f>
        <v>95014</v>
      </c>
      <c r="D13" s="15">
        <f t="shared" si="3"/>
        <v>279300</v>
      </c>
      <c r="E13" s="15">
        <f t="shared" si="3"/>
        <v>224088</v>
      </c>
      <c r="F13" s="15">
        <f t="shared" si="3"/>
        <v>234202</v>
      </c>
      <c r="G13" s="15">
        <f t="shared" si="3"/>
        <v>128381</v>
      </c>
      <c r="H13" s="15">
        <f t="shared" si="3"/>
        <v>74001</v>
      </c>
      <c r="I13" s="15">
        <f t="shared" si="3"/>
        <v>105501</v>
      </c>
      <c r="J13" s="15">
        <f t="shared" si="3"/>
        <v>109403</v>
      </c>
      <c r="K13" s="15">
        <f t="shared" si="3"/>
        <v>193318</v>
      </c>
      <c r="L13" s="13">
        <f t="shared" si="1"/>
        <v>1518852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72</v>
      </c>
      <c r="B16" s="20">
        <v>-0.083</v>
      </c>
      <c r="C16" s="20">
        <v>-0.0247</v>
      </c>
      <c r="D16" s="20">
        <v>-0.0294</v>
      </c>
      <c r="E16" s="20">
        <v>-0.0298</v>
      </c>
      <c r="F16" s="20">
        <v>-0.0263</v>
      </c>
      <c r="G16" s="20">
        <v>-0.029</v>
      </c>
      <c r="H16" s="20">
        <v>-0.0319</v>
      </c>
      <c r="I16" s="20">
        <v>-0.0264</v>
      </c>
      <c r="J16" s="20">
        <v>-0.0285</v>
      </c>
      <c r="K16" s="20">
        <v>-0.0233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1.255526694920193</v>
      </c>
      <c r="C18" s="22">
        <v>1.215784480881819</v>
      </c>
      <c r="D18" s="22">
        <v>1.070186971390932</v>
      </c>
      <c r="E18" s="22">
        <v>1.087221511427751</v>
      </c>
      <c r="F18" s="22">
        <v>1.241009066910375</v>
      </c>
      <c r="G18" s="22">
        <v>1.210265715065012</v>
      </c>
      <c r="H18" s="22">
        <v>1.110200187968404</v>
      </c>
      <c r="I18" s="22">
        <v>1.216790427865206</v>
      </c>
      <c r="J18" s="22">
        <v>1.290013437202314</v>
      </c>
      <c r="K18" s="22">
        <v>1.146106658873156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66</v>
      </c>
      <c r="B20" s="25">
        <f>SUM(B21:B28)</f>
        <v>823873.07</v>
      </c>
      <c r="C20" s="25">
        <f aca="true" t="shared" si="4" ref="C20:K20">SUM(C21:C28)</f>
        <v>554085.23</v>
      </c>
      <c r="D20" s="25">
        <f t="shared" si="4"/>
        <v>1738475.6199999999</v>
      </c>
      <c r="E20" s="25">
        <f t="shared" si="4"/>
        <v>1429565.91</v>
      </c>
      <c r="F20" s="25">
        <f t="shared" si="4"/>
        <v>1502441.3</v>
      </c>
      <c r="G20" s="25">
        <f t="shared" si="4"/>
        <v>902816.6399999999</v>
      </c>
      <c r="H20" s="25">
        <f t="shared" si="4"/>
        <v>522178.12999999995</v>
      </c>
      <c r="I20" s="25">
        <f t="shared" si="4"/>
        <v>637477.12</v>
      </c>
      <c r="J20" s="25">
        <f t="shared" si="4"/>
        <v>781387.8400000001</v>
      </c>
      <c r="K20" s="25">
        <f t="shared" si="4"/>
        <v>989797.9900000001</v>
      </c>
      <c r="L20" s="25">
        <f>SUM(B20:K20)</f>
        <v>9882098.85</v>
      </c>
      <c r="M20"/>
    </row>
    <row r="21" spans="1:13" ht="17.25" customHeight="1">
      <c r="A21" s="26" t="s">
        <v>22</v>
      </c>
      <c r="B21" s="56">
        <f>ROUND((B15+B16)*B7,2)</f>
        <v>651527.39</v>
      </c>
      <c r="C21" s="56">
        <f aca="true" t="shared" si="5" ref="C21:K21">ROUND((C15+C16)*C7,2)</f>
        <v>441051.46</v>
      </c>
      <c r="D21" s="56">
        <f t="shared" si="5"/>
        <v>1566992.06</v>
      </c>
      <c r="E21" s="56">
        <f t="shared" si="5"/>
        <v>1275288.35</v>
      </c>
      <c r="F21" s="56">
        <f t="shared" si="5"/>
        <v>1158085.3</v>
      </c>
      <c r="G21" s="56">
        <f t="shared" si="5"/>
        <v>716079.71</v>
      </c>
      <c r="H21" s="56">
        <f t="shared" si="5"/>
        <v>449038.6</v>
      </c>
      <c r="I21" s="56">
        <f t="shared" si="5"/>
        <v>509704.66</v>
      </c>
      <c r="J21" s="56">
        <f t="shared" si="5"/>
        <v>584250.17</v>
      </c>
      <c r="K21" s="56">
        <f t="shared" si="5"/>
        <v>833520.42</v>
      </c>
      <c r="L21" s="33">
        <f aca="true" t="shared" si="6" ref="L21:L28">SUM(B21:K21)</f>
        <v>8185538.12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166482.64</v>
      </c>
      <c r="C22" s="33">
        <f t="shared" si="7"/>
        <v>95172.06</v>
      </c>
      <c r="D22" s="33">
        <f t="shared" si="7"/>
        <v>109982.43</v>
      </c>
      <c r="E22" s="33">
        <f t="shared" si="7"/>
        <v>111232.58</v>
      </c>
      <c r="F22" s="33">
        <f t="shared" si="7"/>
        <v>279109.06</v>
      </c>
      <c r="G22" s="33">
        <f t="shared" si="7"/>
        <v>150567.01</v>
      </c>
      <c r="H22" s="33">
        <f t="shared" si="7"/>
        <v>49484.14</v>
      </c>
      <c r="I22" s="33">
        <f t="shared" si="7"/>
        <v>110499.09</v>
      </c>
      <c r="J22" s="33">
        <f t="shared" si="7"/>
        <v>169440.4</v>
      </c>
      <c r="K22" s="33">
        <f t="shared" si="7"/>
        <v>121782.88</v>
      </c>
      <c r="L22" s="33">
        <f t="shared" si="6"/>
        <v>1363752.29</v>
      </c>
      <c r="M22"/>
    </row>
    <row r="23" spans="1:13" ht="17.25" customHeight="1">
      <c r="A23" s="27" t="s">
        <v>24</v>
      </c>
      <c r="B23" s="33">
        <v>2968.11</v>
      </c>
      <c r="C23" s="33">
        <v>15294.09</v>
      </c>
      <c r="D23" s="33">
        <v>55415.64</v>
      </c>
      <c r="E23" s="33">
        <v>37471.1</v>
      </c>
      <c r="F23" s="33">
        <v>61325.07</v>
      </c>
      <c r="G23" s="33">
        <v>34940.36</v>
      </c>
      <c r="H23" s="33">
        <v>21138.42</v>
      </c>
      <c r="I23" s="33">
        <v>14582.59</v>
      </c>
      <c r="J23" s="33">
        <v>23025.15</v>
      </c>
      <c r="K23" s="33">
        <v>29490.51</v>
      </c>
      <c r="L23" s="33">
        <f t="shared" si="6"/>
        <v>295651.04</v>
      </c>
      <c r="M23"/>
    </row>
    <row r="24" spans="1:13" ht="17.25" customHeight="1">
      <c r="A24" s="27" t="s">
        <v>25</v>
      </c>
      <c r="B24" s="33">
        <v>1787.07</v>
      </c>
      <c r="C24" s="29">
        <v>1787.07</v>
      </c>
      <c r="D24" s="29">
        <v>3574.14</v>
      </c>
      <c r="E24" s="29">
        <v>3574.14</v>
      </c>
      <c r="F24" s="33">
        <v>1787.07</v>
      </c>
      <c r="G24" s="29">
        <v>0</v>
      </c>
      <c r="H24" s="33">
        <v>1787.07</v>
      </c>
      <c r="I24" s="29">
        <v>1787.07</v>
      </c>
      <c r="J24" s="29">
        <v>3574.14</v>
      </c>
      <c r="K24" s="29">
        <v>3574.14</v>
      </c>
      <c r="L24" s="33">
        <f t="shared" si="6"/>
        <v>23231.91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638.02</v>
      </c>
      <c r="C26" s="33">
        <v>428.04</v>
      </c>
      <c r="D26" s="33">
        <v>1343.33</v>
      </c>
      <c r="E26" s="33">
        <v>1106.43</v>
      </c>
      <c r="F26" s="33">
        <v>1162.97</v>
      </c>
      <c r="G26" s="33">
        <v>697.24</v>
      </c>
      <c r="H26" s="33">
        <v>403.81</v>
      </c>
      <c r="I26" s="33">
        <v>492.65</v>
      </c>
      <c r="J26" s="33">
        <v>605.71</v>
      </c>
      <c r="K26" s="33">
        <v>764.54</v>
      </c>
      <c r="L26" s="33">
        <f t="shared" si="6"/>
        <v>7642.74</v>
      </c>
      <c r="M26" s="60"/>
    </row>
    <row r="27" spans="1:13" ht="17.25" customHeight="1">
      <c r="A27" s="27" t="s">
        <v>74</v>
      </c>
      <c r="B27" s="33">
        <v>324.62</v>
      </c>
      <c r="C27" s="33">
        <v>245.01</v>
      </c>
      <c r="D27" s="33">
        <v>796.48</v>
      </c>
      <c r="E27" s="33">
        <v>609.15</v>
      </c>
      <c r="F27" s="33">
        <v>664.41</v>
      </c>
      <c r="G27" s="33">
        <v>370.75</v>
      </c>
      <c r="H27" s="33">
        <v>222.36</v>
      </c>
      <c r="I27" s="33">
        <v>280.3</v>
      </c>
      <c r="J27" s="33">
        <v>337.62</v>
      </c>
      <c r="K27" s="33">
        <v>455.53</v>
      </c>
      <c r="L27" s="33">
        <f t="shared" si="6"/>
        <v>4306.2300000000005</v>
      </c>
      <c r="M27" s="60"/>
    </row>
    <row r="28" spans="1:13" ht="17.25" customHeight="1">
      <c r="A28" s="27" t="s">
        <v>75</v>
      </c>
      <c r="B28" s="33">
        <v>145.22</v>
      </c>
      <c r="C28" s="33">
        <v>107.5</v>
      </c>
      <c r="D28" s="33">
        <v>371.54</v>
      </c>
      <c r="E28" s="33">
        <v>284.16</v>
      </c>
      <c r="F28" s="33">
        <v>307.42</v>
      </c>
      <c r="G28" s="33">
        <v>161.57</v>
      </c>
      <c r="H28" s="33">
        <v>103.73</v>
      </c>
      <c r="I28" s="33">
        <v>130.76</v>
      </c>
      <c r="J28" s="33">
        <v>154.65</v>
      </c>
      <c r="K28" s="33">
        <v>209.97</v>
      </c>
      <c r="L28" s="33">
        <f t="shared" si="6"/>
        <v>1976.5200000000002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-30191.719999999987</v>
      </c>
      <c r="C31" s="33">
        <f t="shared" si="8"/>
        <v>137484.19999999998</v>
      </c>
      <c r="D31" s="33">
        <f t="shared" si="8"/>
        <v>434648.1</v>
      </c>
      <c r="E31" s="33">
        <f t="shared" si="8"/>
        <v>269326.9899999999</v>
      </c>
      <c r="F31" s="33">
        <f t="shared" si="8"/>
        <v>124500.18999999999</v>
      </c>
      <c r="G31" s="33">
        <f t="shared" si="8"/>
        <v>193151.43</v>
      </c>
      <c r="H31" s="33">
        <f t="shared" si="8"/>
        <v>56772.76999999999</v>
      </c>
      <c r="I31" s="33">
        <f t="shared" si="8"/>
        <v>3091.0399999999972</v>
      </c>
      <c r="J31" s="33">
        <f t="shared" si="8"/>
        <v>181379.08</v>
      </c>
      <c r="K31" s="33">
        <f t="shared" si="8"/>
        <v>317427.25</v>
      </c>
      <c r="L31" s="33">
        <f aca="true" t="shared" si="9" ref="L31:L38">SUM(B31:K31)</f>
        <v>1687589.3299999998</v>
      </c>
      <c r="M31"/>
    </row>
    <row r="32" spans="1:13" ht="18.75" customHeight="1">
      <c r="A32" s="27" t="s">
        <v>28</v>
      </c>
      <c r="B32" s="33">
        <f>B33+B34+B35+B36</f>
        <v>-24521.2</v>
      </c>
      <c r="C32" s="33">
        <f aca="true" t="shared" si="10" ref="C32:K32">C33+C34+C35+C36</f>
        <v>-25977.6</v>
      </c>
      <c r="D32" s="33">
        <f t="shared" si="10"/>
        <v>-79939.2</v>
      </c>
      <c r="E32" s="33">
        <f t="shared" si="10"/>
        <v>-56298</v>
      </c>
      <c r="F32" s="33">
        <f t="shared" si="10"/>
        <v>-53886.8</v>
      </c>
      <c r="G32" s="33">
        <f t="shared" si="10"/>
        <v>-40176.4</v>
      </c>
      <c r="H32" s="33">
        <f t="shared" si="10"/>
        <v>-19505.2</v>
      </c>
      <c r="I32" s="33">
        <f t="shared" si="10"/>
        <v>-29012.230000000003</v>
      </c>
      <c r="J32" s="33">
        <f t="shared" si="10"/>
        <v>-30355.6</v>
      </c>
      <c r="K32" s="33">
        <f t="shared" si="10"/>
        <v>-49676</v>
      </c>
      <c r="L32" s="33">
        <f t="shared" si="9"/>
        <v>-409348.23</v>
      </c>
      <c r="M32"/>
    </row>
    <row r="33" spans="1:13" s="36" customFormat="1" ht="18.75" customHeight="1">
      <c r="A33" s="34" t="s">
        <v>51</v>
      </c>
      <c r="B33" s="33">
        <f aca="true" t="shared" si="11" ref="B33:K33">-ROUND((B9)*$E$3,2)</f>
        <v>-24521.2</v>
      </c>
      <c r="C33" s="33">
        <f t="shared" si="11"/>
        <v>-25977.6</v>
      </c>
      <c r="D33" s="33">
        <f t="shared" si="11"/>
        <v>-79939.2</v>
      </c>
      <c r="E33" s="33">
        <f t="shared" si="11"/>
        <v>-56298</v>
      </c>
      <c r="F33" s="33">
        <f t="shared" si="11"/>
        <v>-53886.8</v>
      </c>
      <c r="G33" s="33">
        <f t="shared" si="11"/>
        <v>-40176.4</v>
      </c>
      <c r="H33" s="33">
        <f t="shared" si="11"/>
        <v>-19505.2</v>
      </c>
      <c r="I33" s="33">
        <f t="shared" si="11"/>
        <v>-21740.4</v>
      </c>
      <c r="J33" s="33">
        <f t="shared" si="11"/>
        <v>-30355.6</v>
      </c>
      <c r="K33" s="33">
        <f t="shared" si="11"/>
        <v>-49676</v>
      </c>
      <c r="L33" s="33">
        <f t="shared" si="9"/>
        <v>-402076.4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-7271.83</v>
      </c>
      <c r="J36" s="17">
        <v>0</v>
      </c>
      <c r="K36" s="17">
        <v>0</v>
      </c>
      <c r="L36" s="33">
        <f t="shared" si="9"/>
        <v>-7271.83</v>
      </c>
      <c r="M36"/>
    </row>
    <row r="37" spans="1:13" s="36" customFormat="1" ht="18.75" customHeight="1">
      <c r="A37" s="27" t="s">
        <v>32</v>
      </c>
      <c r="B37" s="38">
        <f>SUM(B38:B49)</f>
        <v>-103055.59</v>
      </c>
      <c r="C37" s="38">
        <f aca="true" t="shared" si="12" ref="C37:K37">SUM(C38:C49)</f>
        <v>0</v>
      </c>
      <c r="D37" s="38">
        <f t="shared" si="12"/>
        <v>0</v>
      </c>
      <c r="E37" s="38">
        <f t="shared" si="12"/>
        <v>-5702.610000000102</v>
      </c>
      <c r="F37" s="38">
        <f t="shared" si="12"/>
        <v>0</v>
      </c>
      <c r="G37" s="38">
        <f t="shared" si="12"/>
        <v>0</v>
      </c>
      <c r="H37" s="38">
        <f t="shared" si="12"/>
        <v>-6522.32</v>
      </c>
      <c r="I37" s="38">
        <f t="shared" si="12"/>
        <v>0</v>
      </c>
      <c r="J37" s="38">
        <f t="shared" si="12"/>
        <v>0</v>
      </c>
      <c r="K37" s="38">
        <f t="shared" si="12"/>
        <v>0</v>
      </c>
      <c r="L37" s="33">
        <f t="shared" si="9"/>
        <v>-115280.5200000001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-25002.65</v>
      </c>
      <c r="C39" s="17">
        <v>0</v>
      </c>
      <c r="D39" s="17">
        <v>0</v>
      </c>
      <c r="E39" s="33">
        <v>-5702.61</v>
      </c>
      <c r="F39" s="28">
        <v>0</v>
      </c>
      <c r="G39" s="28">
        <v>0</v>
      </c>
      <c r="H39" s="33">
        <v>-6522.32</v>
      </c>
      <c r="I39" s="17">
        <v>0</v>
      </c>
      <c r="J39" s="28">
        <v>0</v>
      </c>
      <c r="K39" s="17">
        <v>0</v>
      </c>
      <c r="L39" s="33">
        <f>SUM(B39:K39)</f>
        <v>-37227.58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67</v>
      </c>
      <c r="B46" s="17">
        <v>0</v>
      </c>
      <c r="C46" s="17">
        <v>0</v>
      </c>
      <c r="D46" s="17">
        <v>0</v>
      </c>
      <c r="E46" s="17">
        <v>1179000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1714500</v>
      </c>
    </row>
    <row r="47" spans="1:12" ht="18.75" customHeight="1">
      <c r="A47" s="37" t="s">
        <v>68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69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84</v>
      </c>
      <c r="B50" s="33">
        <v>97385.07</v>
      </c>
      <c r="C50" s="33">
        <v>163461.8</v>
      </c>
      <c r="D50" s="33">
        <v>514587.3</v>
      </c>
      <c r="E50" s="33">
        <v>331327.6</v>
      </c>
      <c r="F50" s="33">
        <v>178386.99</v>
      </c>
      <c r="G50" s="33">
        <v>233327.83</v>
      </c>
      <c r="H50" s="33">
        <v>82800.29</v>
      </c>
      <c r="I50" s="33">
        <v>32103.27</v>
      </c>
      <c r="J50" s="33">
        <v>211734.68</v>
      </c>
      <c r="K50" s="33">
        <v>367103.25</v>
      </c>
      <c r="L50" s="33">
        <f aca="true" t="shared" si="14" ref="L50:L55">SUM(B50:K50)</f>
        <v>2212218.08</v>
      </c>
      <c r="M50"/>
    </row>
    <row r="51" spans="1:13" ht="18.75" customHeight="1">
      <c r="A51" s="27" t="s">
        <v>76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77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78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41</v>
      </c>
      <c r="B55" s="41">
        <f aca="true" t="shared" si="16" ref="B55:K55">IF(B20+B31+B44+B56&lt;0,0,B20+B31+B56)</f>
        <v>793681.35</v>
      </c>
      <c r="C55" s="41">
        <f t="shared" si="16"/>
        <v>691569.4299999999</v>
      </c>
      <c r="D55" s="41">
        <f t="shared" si="16"/>
        <v>2173123.7199999997</v>
      </c>
      <c r="E55" s="41">
        <f t="shared" si="16"/>
        <v>1698892.9</v>
      </c>
      <c r="F55" s="41">
        <f t="shared" si="16"/>
        <v>1626941.49</v>
      </c>
      <c r="G55" s="41">
        <f t="shared" si="16"/>
        <v>1095968.0699999998</v>
      </c>
      <c r="H55" s="41">
        <f t="shared" si="16"/>
        <v>578950.8999999999</v>
      </c>
      <c r="I55" s="41">
        <f t="shared" si="16"/>
        <v>640568.16</v>
      </c>
      <c r="J55" s="41">
        <f t="shared" si="16"/>
        <v>962766.92</v>
      </c>
      <c r="K55" s="41">
        <f t="shared" si="16"/>
        <v>1307225.2400000002</v>
      </c>
      <c r="L55" s="42">
        <f t="shared" si="14"/>
        <v>11569688.18</v>
      </c>
      <c r="M55" s="55"/>
    </row>
    <row r="56" spans="1:13" ht="18.75" customHeight="1">
      <c r="A56" s="27" t="s">
        <v>42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43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44</v>
      </c>
      <c r="B61" s="41">
        <f>SUM(B62:B75)</f>
        <v>793681.3500000001</v>
      </c>
      <c r="C61" s="41">
        <f aca="true" t="shared" si="18" ref="C61:J61">SUM(C62:C73)</f>
        <v>691569.43</v>
      </c>
      <c r="D61" s="41">
        <f t="shared" si="18"/>
        <v>2173123.712677748</v>
      </c>
      <c r="E61" s="41">
        <f t="shared" si="18"/>
        <v>1698892.8992143008</v>
      </c>
      <c r="F61" s="41">
        <f t="shared" si="18"/>
        <v>1626941.486282394</v>
      </c>
      <c r="G61" s="41">
        <f t="shared" si="18"/>
        <v>1095968.07102479</v>
      </c>
      <c r="H61" s="41">
        <f t="shared" si="18"/>
        <v>578950.8985978093</v>
      </c>
      <c r="I61" s="41">
        <f>SUM(I62:I78)</f>
        <v>640568.1573081971</v>
      </c>
      <c r="J61" s="41">
        <f t="shared" si="18"/>
        <v>962766.9042016398</v>
      </c>
      <c r="K61" s="41">
        <f>SUM(K62:K75)</f>
        <v>1307225.25</v>
      </c>
      <c r="L61" s="46">
        <f>SUM(B61:K61)</f>
        <v>11569688.159306878</v>
      </c>
      <c r="M61" s="40"/>
    </row>
    <row r="62" spans="1:13" ht="18.75" customHeight="1">
      <c r="A62" s="47" t="s">
        <v>45</v>
      </c>
      <c r="B62" s="48">
        <v>793681.3500000001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793681.3500000001</v>
      </c>
      <c r="M62"/>
    </row>
    <row r="63" spans="1:13" ht="18.75" customHeight="1">
      <c r="A63" s="47" t="s">
        <v>54</v>
      </c>
      <c r="B63" s="17">
        <v>0</v>
      </c>
      <c r="C63" s="48">
        <v>595065.3200000001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595065.3200000001</v>
      </c>
      <c r="M63"/>
    </row>
    <row r="64" spans="1:13" ht="18.75" customHeight="1">
      <c r="A64" s="47" t="s">
        <v>55</v>
      </c>
      <c r="B64" s="17">
        <v>0</v>
      </c>
      <c r="C64" s="48">
        <v>96504.11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96504.11</v>
      </c>
      <c r="M64" s="58"/>
    </row>
    <row r="65" spans="1:12" ht="18.75" customHeight="1">
      <c r="A65" s="47" t="s">
        <v>46</v>
      </c>
      <c r="B65" s="17">
        <v>0</v>
      </c>
      <c r="C65" s="17">
        <v>0</v>
      </c>
      <c r="D65" s="48">
        <v>2173123.712677748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2173123.712677748</v>
      </c>
    </row>
    <row r="66" spans="1:12" ht="18.75" customHeight="1">
      <c r="A66" s="47" t="s">
        <v>47</v>
      </c>
      <c r="B66" s="17">
        <v>0</v>
      </c>
      <c r="C66" s="17">
        <v>0</v>
      </c>
      <c r="D66" s="17">
        <v>0</v>
      </c>
      <c r="E66" s="48">
        <v>1698892.8992143008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1698892.8992143008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17">
        <v>0</v>
      </c>
      <c r="F67" s="48">
        <v>1626941.486282394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1626941.486282394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1095968.07102479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1095968.07102479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578950.8985978093</v>
      </c>
      <c r="I69" s="17">
        <v>0</v>
      </c>
      <c r="J69" s="17">
        <v>0</v>
      </c>
      <c r="K69" s="17">
        <v>0</v>
      </c>
      <c r="L69" s="46">
        <f t="shared" si="19"/>
        <v>578950.8985978093</v>
      </c>
    </row>
    <row r="70" spans="1:12" ht="18.75" customHeight="1">
      <c r="A70" s="47" t="s">
        <v>79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640568.1573081971</v>
      </c>
      <c r="J70" s="17">
        <v>0</v>
      </c>
      <c r="K70" s="17">
        <v>0</v>
      </c>
      <c r="L70" s="46">
        <f t="shared" si="19"/>
        <v>640568.1573081971</v>
      </c>
    </row>
    <row r="71" spans="1:12" ht="18.75" customHeight="1">
      <c r="A71" s="47" t="s">
        <v>52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962766.9042016398</v>
      </c>
      <c r="K71" s="17">
        <v>0</v>
      </c>
      <c r="L71" s="46">
        <f t="shared" si="19"/>
        <v>962766.9042016398</v>
      </c>
    </row>
    <row r="72" spans="1:12" ht="18.75" customHeight="1">
      <c r="A72" s="47" t="s">
        <v>62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773175.46</v>
      </c>
      <c r="L72" s="46">
        <f t="shared" si="19"/>
        <v>773175.46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534049.79</v>
      </c>
      <c r="L73" s="46">
        <f t="shared" si="19"/>
        <v>534049.79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65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80</v>
      </c>
      <c r="H76"/>
      <c r="I76"/>
      <c r="J76"/>
      <c r="K76"/>
    </row>
    <row r="77" spans="1:14" ht="18" customHeight="1">
      <c r="A77" s="67" t="s">
        <v>85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6">
    <mergeCell ref="A1:L1"/>
    <mergeCell ref="A2:L2"/>
    <mergeCell ref="A4:A6"/>
    <mergeCell ref="B4:K4"/>
    <mergeCell ref="L4:L6"/>
    <mergeCell ref="A77:N77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2023-05-01T14:37:34Z</dcterms:modified>
  <cp:category/>
  <cp:version/>
  <cp:contentType/>
  <cp:contentStatus/>
</cp:coreProperties>
</file>