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158" windowHeight="642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<sst xmlns="http://schemas.openxmlformats.org/spreadsheetml/2006/main" count="90" uniqueCount="87">
  <si>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</si>
  <si>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</si>
  <si>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</si>
  <si>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</si>
  <si>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</si>
  <si>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</si>
  <si>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</si>
  <si>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</si>
  <si>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</si>
  <si>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</si>
  <si>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</si>
  <si>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</si>
  <si>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</si>
  <si>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</si>
  <si>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</si>
  <si>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</si>
  <si>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</si>
  <si>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</si>
  <si>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</si>
  <si>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</si>
  <si>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</si>
  <si>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</si>
  <si>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</si>
  <si>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</si>
  <si>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</si>
  <si>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</si>
  <si>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</si>
  <si>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</si>
  <si>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</si>
  <si>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</si>
  <si>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</si>
  <si>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</si>
  <si>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</si>
  <si>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</si>
  <si>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</si>
  <si>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</si>
  <si>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</si>
  <si>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</si>
  <si>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</si>
  <si>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</si>
  <si>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</si>
  <si>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</si>
  <si>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</si>
  <si>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</si>
  <si>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</si>
  <si>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</si>
  <si>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</si>
  <si>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5.2.8. Banco Luso Brasileiro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</si>
  <si>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</si>
  <si>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</si>
  <si>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</si>
  <si>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</si>
  <si>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</si>
  <si>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</si>
  <si>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</si>
  <si>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</si>
  <si>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</si>
  <si>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</si>
  <si>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</si>
  <si>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</si>
  <si>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</si>
  <si>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</si>
  <si>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</si>
  <si>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</si>
  <si>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</si>
  <si>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OPERAÇÃO 21/09/22 - VENCIMENTO 28/09/22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</si>
  <si>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</si>
  <si>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</si>
  <si>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</si>
  <si>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</si>
  <si>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</si>
  <si>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</si>
  <si>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5. Acertos Financeiros (5.1. + 5.2. + 5.3. + 5.4.)</t>
  </si>
  <si>
    <t>5.2.6. Ajuste de Cronograma (+)</t>
  </si>
  <si>
    <t>5.2.7. Ajuste de Cronograma (-)</t>
  </si>
  <si>
    <t>5.2.9. Desconto do saldo remanescente de investimento em SMGO"</t>
  </si>
  <si>
    <t>5.2.10. Maggi Adm. de Consórcios LTDA</t>
  </si>
  <si>
    <t>5.2.11. Atualização Monetária</t>
  </si>
  <si>
    <t>5.2.12. Remuneração da Implantação de Wi-Fi</t>
  </si>
  <si>
    <t>5.2.13. Remuneração da Implantação de UCP</t>
  </si>
  <si>
    <t>5.2.14. Remuneração da Implantação de Telemetria</t>
  </si>
  <si>
    <t>5.2.15. Remuneração da Implantação Botão de Emergência</t>
  </si>
  <si>
    <t>5.2.16. Remuneração da Implantação Terminal de Dados</t>
  </si>
  <si>
    <t>5.2.17. Remuneração da Manutenção de Validadores</t>
  </si>
  <si>
    <t>5.2.18. Remuneração da Implantação de Validadores</t>
  </si>
  <si>
    <t>5.3. Revisão de Remuneração pelo Transporte Coletivo(1)</t>
  </si>
  <si>
    <t>Nota: (1) Revisão de passageiros transportados e fator de transição, mês de agosto/22, total de 1.030.229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</si>
</sst>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9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  <xf numFmtId="164" fontId="0" fillId="0" borderId="0" xfId="53" applyFont="1" applyFill="1" applyAlignment="1">
      <alignment vertical="center"/>
    </xf>
    <xf numFmtId="164" fontId="0" fillId="0" borderId="0" xfId="53" applyFont="1" applyAlignment="1">
      <alignment/>
    </xf>
    <xf numFmtId="164" fontId="0" fillId="0" borderId="0" xfId="0" applyNumberFormat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16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1" t="s">
        <v>64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pans="1:15" ht="21">
      <c r="A2" s="62" t="s">
        <v>65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3" t="s">
        <v>1</v>
      </c>
      <c r="B4" s="63" t="s">
        <v>2</v>
      </c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4" t="s">
        <v>3</v>
      </c>
    </row>
    <row r="5" spans="1:15" ht="42" customHeight="1">
      <c r="A5" s="63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3"/>
    </row>
    <row r="6" spans="1:15" ht="20.25" customHeight="1">
      <c r="A6" s="63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3"/>
    </row>
    <row r="7" spans="1:26" ht="18.75" customHeight="1">
      <c r="A7" s="8" t="s">
        <v>27</v>
      </c>
      <c r="B7" s="9">
        <f aca="true" t="shared" si="0" ref="B7:O7">B8+B11</f>
        <v>400351</v>
      </c>
      <c r="C7" s="9">
        <f t="shared" si="0"/>
        <v>283359</v>
      </c>
      <c r="D7" s="9">
        <f t="shared" si="0"/>
        <v>283285</v>
      </c>
      <c r="E7" s="9">
        <f t="shared" si="0"/>
        <v>70387</v>
      </c>
      <c r="F7" s="9">
        <f t="shared" si="0"/>
        <v>234722</v>
      </c>
      <c r="G7" s="9">
        <f t="shared" si="0"/>
        <v>383403</v>
      </c>
      <c r="H7" s="9">
        <f t="shared" si="0"/>
        <v>47783</v>
      </c>
      <c r="I7" s="9">
        <f t="shared" si="0"/>
        <v>302373</v>
      </c>
      <c r="J7" s="9">
        <f t="shared" si="0"/>
        <v>239769</v>
      </c>
      <c r="K7" s="9">
        <f t="shared" si="0"/>
        <v>364348</v>
      </c>
      <c r="L7" s="9">
        <f t="shared" si="0"/>
        <v>280923</v>
      </c>
      <c r="M7" s="9">
        <f t="shared" si="0"/>
        <v>135374</v>
      </c>
      <c r="N7" s="9">
        <f t="shared" si="0"/>
        <v>86489</v>
      </c>
      <c r="O7" s="9">
        <f t="shared" si="0"/>
        <v>3112566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12433</v>
      </c>
      <c r="C8" s="11">
        <f t="shared" si="1"/>
        <v>13108</v>
      </c>
      <c r="D8" s="11">
        <f t="shared" si="1"/>
        <v>9498</v>
      </c>
      <c r="E8" s="11">
        <f t="shared" si="1"/>
        <v>2090</v>
      </c>
      <c r="F8" s="11">
        <f t="shared" si="1"/>
        <v>7119</v>
      </c>
      <c r="G8" s="11">
        <f t="shared" si="1"/>
        <v>11020</v>
      </c>
      <c r="H8" s="11">
        <f t="shared" si="1"/>
        <v>2304</v>
      </c>
      <c r="I8" s="11">
        <f t="shared" si="1"/>
        <v>15296</v>
      </c>
      <c r="J8" s="11">
        <f t="shared" si="1"/>
        <v>10314</v>
      </c>
      <c r="K8" s="11">
        <f t="shared" si="1"/>
        <v>8060</v>
      </c>
      <c r="L8" s="11">
        <f t="shared" si="1"/>
        <v>6810</v>
      </c>
      <c r="M8" s="11">
        <f t="shared" si="1"/>
        <v>5036</v>
      </c>
      <c r="N8" s="11">
        <f t="shared" si="1"/>
        <v>4054</v>
      </c>
      <c r="O8" s="11">
        <f t="shared" si="1"/>
        <v>107142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12433</v>
      </c>
      <c r="C9" s="11">
        <v>13108</v>
      </c>
      <c r="D9" s="11">
        <v>9498</v>
      </c>
      <c r="E9" s="11">
        <v>2090</v>
      </c>
      <c r="F9" s="11">
        <v>7119</v>
      </c>
      <c r="G9" s="11">
        <v>11020</v>
      </c>
      <c r="H9" s="11">
        <v>2304</v>
      </c>
      <c r="I9" s="11">
        <v>15295</v>
      </c>
      <c r="J9" s="11">
        <v>10314</v>
      </c>
      <c r="K9" s="11">
        <v>8052</v>
      </c>
      <c r="L9" s="11">
        <v>6809</v>
      </c>
      <c r="M9" s="11">
        <v>5030</v>
      </c>
      <c r="N9" s="11">
        <v>4044</v>
      </c>
      <c r="O9" s="11">
        <f>SUM(B9:N9)</f>
        <v>107116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1</v>
      </c>
      <c r="J10" s="13">
        <v>0</v>
      </c>
      <c r="K10" s="13">
        <v>8</v>
      </c>
      <c r="L10" s="13">
        <v>1</v>
      </c>
      <c r="M10" s="13">
        <v>6</v>
      </c>
      <c r="N10" s="13">
        <v>10</v>
      </c>
      <c r="O10" s="11">
        <f>SUM(B10:N10)</f>
        <v>26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387918</v>
      </c>
      <c r="C11" s="13">
        <v>270251</v>
      </c>
      <c r="D11" s="13">
        <v>273787</v>
      </c>
      <c r="E11" s="13">
        <v>68297</v>
      </c>
      <c r="F11" s="13">
        <v>227603</v>
      </c>
      <c r="G11" s="13">
        <v>372383</v>
      </c>
      <c r="H11" s="13">
        <v>45479</v>
      </c>
      <c r="I11" s="13">
        <v>287077</v>
      </c>
      <c r="J11" s="13">
        <v>229455</v>
      </c>
      <c r="K11" s="13">
        <v>356288</v>
      </c>
      <c r="L11" s="13">
        <v>274113</v>
      </c>
      <c r="M11" s="13">
        <v>130338</v>
      </c>
      <c r="N11" s="13">
        <v>82435</v>
      </c>
      <c r="O11" s="11">
        <f>SUM(B11:N11)</f>
        <v>3005424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2.9364</v>
      </c>
      <c r="C13" s="17">
        <v>3.0335</v>
      </c>
      <c r="D13" s="17">
        <v>2.6604</v>
      </c>
      <c r="E13" s="17">
        <v>4.5449</v>
      </c>
      <c r="F13" s="17">
        <v>3.0836</v>
      </c>
      <c r="G13" s="17">
        <v>2.5372</v>
      </c>
      <c r="H13" s="17">
        <v>3.4065</v>
      </c>
      <c r="I13" s="17">
        <v>3.0121</v>
      </c>
      <c r="J13" s="17">
        <v>3.0296</v>
      </c>
      <c r="K13" s="17">
        <v>2.8637</v>
      </c>
      <c r="L13" s="17">
        <v>3.2607</v>
      </c>
      <c r="M13" s="17">
        <v>3.7626</v>
      </c>
      <c r="N13" s="17">
        <v>3.3987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 t="s">
        <v>66</v>
      </c>
      <c r="B14" s="17">
        <v>0</v>
      </c>
      <c r="C14" s="17">
        <v>0</v>
      </c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  <c r="M14" s="17">
        <v>0</v>
      </c>
      <c r="N14" s="17">
        <v>0</v>
      </c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33</v>
      </c>
      <c r="B16" s="19">
        <v>1.185595535104875</v>
      </c>
      <c r="C16" s="19">
        <v>1.224316426908147</v>
      </c>
      <c r="D16" s="19">
        <v>1.228216219501383</v>
      </c>
      <c r="E16" s="19">
        <v>0.880590577252656</v>
      </c>
      <c r="F16" s="19">
        <v>1.328658499199092</v>
      </c>
      <c r="G16" s="19">
        <v>1.405844857584687</v>
      </c>
      <c r="H16" s="19">
        <v>1.556461187879262</v>
      </c>
      <c r="I16" s="19">
        <v>1.152569994347153</v>
      </c>
      <c r="J16" s="19">
        <v>1.287183598577821</v>
      </c>
      <c r="K16" s="19">
        <v>1.134491340506045</v>
      </c>
      <c r="L16" s="19">
        <v>1.193278117743723</v>
      </c>
      <c r="M16" s="19">
        <v>1.210504755412501</v>
      </c>
      <c r="N16" s="19">
        <v>1.085061565216897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15" ht="15" customHeight="1">
      <c r="A17" s="20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2"/>
    </row>
    <row r="18" spans="1:23" ht="18.75" customHeight="1">
      <c r="A18" s="23" t="s">
        <v>67</v>
      </c>
      <c r="B18" s="24">
        <f aca="true" t="shared" si="2" ref="B18:N18">SUM(B19:B27)</f>
        <v>1531132.1499999997</v>
      </c>
      <c r="C18" s="24">
        <f t="shared" si="2"/>
        <v>1130524.3900000001</v>
      </c>
      <c r="D18" s="24">
        <f t="shared" si="2"/>
        <v>983455.9099999999</v>
      </c>
      <c r="E18" s="24">
        <f t="shared" si="2"/>
        <v>305692.7</v>
      </c>
      <c r="F18" s="24">
        <f t="shared" si="2"/>
        <v>1018786.2199999999</v>
      </c>
      <c r="G18" s="24">
        <f t="shared" si="2"/>
        <v>1472276.74</v>
      </c>
      <c r="H18" s="24">
        <f t="shared" si="2"/>
        <v>268536.78</v>
      </c>
      <c r="I18" s="24">
        <f t="shared" si="2"/>
        <v>1140593.2800000003</v>
      </c>
      <c r="J18" s="24">
        <f t="shared" si="2"/>
        <v>1000501.3799999999</v>
      </c>
      <c r="K18" s="24">
        <f t="shared" si="2"/>
        <v>1291578.9000000001</v>
      </c>
      <c r="L18" s="24">
        <f t="shared" si="2"/>
        <v>1198103.94</v>
      </c>
      <c r="M18" s="24">
        <f t="shared" si="2"/>
        <v>676638.79</v>
      </c>
      <c r="N18" s="24">
        <f t="shared" si="2"/>
        <v>345975.72</v>
      </c>
      <c r="O18" s="24">
        <f>O19+O20+O21+O22+O23+O24+O25+O27</f>
        <v>12360161.330000002</v>
      </c>
      <c r="Q18" s="25"/>
      <c r="R18" s="59"/>
      <c r="S18" s="59"/>
      <c r="T18" s="59"/>
      <c r="U18" s="59"/>
      <c r="V18" s="59"/>
      <c r="W18" s="59"/>
    </row>
    <row r="19" spans="1:15" ht="18.75" customHeight="1">
      <c r="A19" s="26" t="s">
        <v>34</v>
      </c>
      <c r="B19" s="30">
        <f aca="true" t="shared" si="3" ref="B19:N19">ROUND((B13+B14)*B7,2)</f>
        <v>1175590.68</v>
      </c>
      <c r="C19" s="30">
        <f t="shared" si="3"/>
        <v>859569.53</v>
      </c>
      <c r="D19" s="30">
        <f t="shared" si="3"/>
        <v>753651.41</v>
      </c>
      <c r="E19" s="30">
        <f t="shared" si="3"/>
        <v>319901.88</v>
      </c>
      <c r="F19" s="30">
        <f t="shared" si="3"/>
        <v>723788.76</v>
      </c>
      <c r="G19" s="30">
        <f t="shared" si="3"/>
        <v>972770.09</v>
      </c>
      <c r="H19" s="30">
        <f t="shared" si="3"/>
        <v>162772.79</v>
      </c>
      <c r="I19" s="30">
        <f t="shared" si="3"/>
        <v>910777.71</v>
      </c>
      <c r="J19" s="30">
        <f t="shared" si="3"/>
        <v>726404.16</v>
      </c>
      <c r="K19" s="30">
        <f t="shared" si="3"/>
        <v>1043383.37</v>
      </c>
      <c r="L19" s="30">
        <f t="shared" si="3"/>
        <v>916005.63</v>
      </c>
      <c r="M19" s="30">
        <f t="shared" si="3"/>
        <v>509358.21</v>
      </c>
      <c r="N19" s="30">
        <f t="shared" si="3"/>
        <v>293950.16</v>
      </c>
      <c r="O19" s="30">
        <f>SUM(B19:N19)</f>
        <v>9367924.38</v>
      </c>
    </row>
    <row r="20" spans="1:23" ht="18.75" customHeight="1">
      <c r="A20" s="26" t="s">
        <v>35</v>
      </c>
      <c r="B20" s="30">
        <f>IF(B16&lt;&gt;0,ROUND((B16-1)*B19,2),0)</f>
        <v>218184.38</v>
      </c>
      <c r="C20" s="30">
        <f aca="true" t="shared" si="4" ref="C20:N20">IF(C16&lt;&gt;0,ROUND((C16-1)*C19,2),0)</f>
        <v>192815.57</v>
      </c>
      <c r="D20" s="30">
        <f t="shared" si="4"/>
        <v>171995.48</v>
      </c>
      <c r="E20" s="30">
        <f t="shared" si="4"/>
        <v>-38199.3</v>
      </c>
      <c r="F20" s="30">
        <f t="shared" si="4"/>
        <v>237879.33</v>
      </c>
      <c r="G20" s="30">
        <f t="shared" si="4"/>
        <v>394793.74</v>
      </c>
      <c r="H20" s="30">
        <f t="shared" si="4"/>
        <v>90576.74</v>
      </c>
      <c r="I20" s="30">
        <f t="shared" si="4"/>
        <v>138957.35</v>
      </c>
      <c r="J20" s="30">
        <f t="shared" si="4"/>
        <v>208611.36</v>
      </c>
      <c r="K20" s="30">
        <f t="shared" si="4"/>
        <v>140326.03</v>
      </c>
      <c r="L20" s="30">
        <f t="shared" si="4"/>
        <v>177043.84</v>
      </c>
      <c r="M20" s="30">
        <f t="shared" si="4"/>
        <v>107222.33</v>
      </c>
      <c r="N20" s="30">
        <f t="shared" si="4"/>
        <v>25003.86</v>
      </c>
      <c r="O20" s="30">
        <f aca="true" t="shared" si="5" ref="O19:O27">SUM(B20:N20)</f>
        <v>2065210.7100000002</v>
      </c>
      <c r="W20" s="60"/>
    </row>
    <row r="21" spans="1:15" ht="18.75" customHeight="1">
      <c r="A21" s="26" t="s">
        <v>36</v>
      </c>
      <c r="B21" s="30">
        <v>71223.74</v>
      </c>
      <c r="C21" s="30">
        <v>48393.36</v>
      </c>
      <c r="D21" s="30">
        <v>30615.49</v>
      </c>
      <c r="E21" s="30">
        <v>12780.49</v>
      </c>
      <c r="F21" s="30">
        <v>36781.15</v>
      </c>
      <c r="G21" s="30">
        <v>58598.14</v>
      </c>
      <c r="H21" s="30">
        <v>6633.84</v>
      </c>
      <c r="I21" s="30">
        <v>45476.38</v>
      </c>
      <c r="J21" s="30">
        <v>41762.82</v>
      </c>
      <c r="K21" s="30">
        <v>62931.05</v>
      </c>
      <c r="L21" s="30">
        <v>60397.33</v>
      </c>
      <c r="M21" s="30">
        <v>28160.36</v>
      </c>
      <c r="N21" s="30">
        <v>16134.5</v>
      </c>
      <c r="O21" s="30">
        <f t="shared" si="5"/>
        <v>519888.65</v>
      </c>
    </row>
    <row r="22" spans="1:15" ht="18.75" customHeight="1">
      <c r="A22" s="26" t="s">
        <v>37</v>
      </c>
      <c r="B22" s="30">
        <v>3574.14</v>
      </c>
      <c r="C22" s="30">
        <v>3574.14</v>
      </c>
      <c r="D22" s="30">
        <v>1787.07</v>
      </c>
      <c r="E22" s="30">
        <v>1787.07</v>
      </c>
      <c r="F22" s="30">
        <v>1787.07</v>
      </c>
      <c r="G22" s="30">
        <v>1787.07</v>
      </c>
      <c r="H22" s="30">
        <v>1787.07</v>
      </c>
      <c r="I22" s="30">
        <v>1787.07</v>
      </c>
      <c r="J22" s="30">
        <v>1787.07</v>
      </c>
      <c r="K22" s="30">
        <v>1787.07</v>
      </c>
      <c r="L22" s="30">
        <v>1787.07</v>
      </c>
      <c r="M22" s="30">
        <v>1787.07</v>
      </c>
      <c r="N22" s="30">
        <v>1787.07</v>
      </c>
      <c r="O22" s="30">
        <f t="shared" si="5"/>
        <v>26806.05</v>
      </c>
    </row>
    <row r="23" spans="1:15" ht="18.75" customHeight="1">
      <c r="A23" s="26" t="s">
        <v>38</v>
      </c>
      <c r="B23" s="30">
        <v>0</v>
      </c>
      <c r="C23" s="30">
        <v>0</v>
      </c>
      <c r="D23" s="30">
        <v>-7435.5</v>
      </c>
      <c r="E23" s="30">
        <v>0</v>
      </c>
      <c r="F23" s="30">
        <v>-10591.66</v>
      </c>
      <c r="G23" s="30">
        <v>0</v>
      </c>
      <c r="H23" s="30">
        <v>-2174.31</v>
      </c>
      <c r="I23" s="30">
        <v>0</v>
      </c>
      <c r="J23" s="30">
        <v>-6407.91</v>
      </c>
      <c r="K23" s="30">
        <v>0</v>
      </c>
      <c r="L23" s="30">
        <v>0</v>
      </c>
      <c r="M23" s="30">
        <v>0</v>
      </c>
      <c r="N23" s="30">
        <v>0</v>
      </c>
      <c r="O23" s="30">
        <f t="shared" si="5"/>
        <v>-26609.38</v>
      </c>
    </row>
    <row r="24" spans="1:26" ht="18.75" customHeight="1">
      <c r="A24" s="26" t="s">
        <v>68</v>
      </c>
      <c r="B24" s="30">
        <v>1130.66</v>
      </c>
      <c r="C24" s="30">
        <v>850.69</v>
      </c>
      <c r="D24" s="30">
        <v>732.24</v>
      </c>
      <c r="E24" s="30">
        <v>228.82</v>
      </c>
      <c r="F24" s="30">
        <v>761.85</v>
      </c>
      <c r="G24" s="30">
        <v>1101.05</v>
      </c>
      <c r="H24" s="30">
        <v>199.21</v>
      </c>
      <c r="I24" s="30">
        <v>845.3</v>
      </c>
      <c r="J24" s="30">
        <v>748.39</v>
      </c>
      <c r="K24" s="30">
        <v>961.06</v>
      </c>
      <c r="L24" s="30">
        <v>891.07</v>
      </c>
      <c r="M24" s="30">
        <v>498.03</v>
      </c>
      <c r="N24" s="30">
        <v>263.82</v>
      </c>
      <c r="O24" s="30">
        <f t="shared" si="5"/>
        <v>9212.19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26" t="s">
        <v>69</v>
      </c>
      <c r="B25" s="30">
        <v>986.48</v>
      </c>
      <c r="C25" s="30">
        <v>734.49</v>
      </c>
      <c r="D25" s="30">
        <v>644.15</v>
      </c>
      <c r="E25" s="30">
        <v>196.77</v>
      </c>
      <c r="F25" s="30">
        <v>648.24</v>
      </c>
      <c r="G25" s="30">
        <v>873.3</v>
      </c>
      <c r="H25" s="30">
        <v>161.72</v>
      </c>
      <c r="I25" s="30">
        <v>683.29</v>
      </c>
      <c r="J25" s="30">
        <v>652.27</v>
      </c>
      <c r="K25" s="30">
        <v>839.58</v>
      </c>
      <c r="L25" s="30">
        <v>745.22</v>
      </c>
      <c r="M25" s="30">
        <v>421.81</v>
      </c>
      <c r="N25" s="30">
        <v>221.02</v>
      </c>
      <c r="O25" s="30">
        <f t="shared" si="5"/>
        <v>7808.340000000002</v>
      </c>
      <c r="P25"/>
      <c r="Q25"/>
      <c r="R25"/>
      <c r="S25"/>
      <c r="T25"/>
      <c r="U25"/>
      <c r="V25"/>
      <c r="W25"/>
      <c r="X25"/>
      <c r="Y25"/>
      <c r="Z25"/>
    </row>
    <row r="26" spans="1:26" ht="18.75" customHeight="1">
      <c r="A26" s="26" t="s">
        <v>70</v>
      </c>
      <c r="B26" s="30">
        <v>460.18</v>
      </c>
      <c r="C26" s="30">
        <v>342.62</v>
      </c>
      <c r="D26" s="30">
        <v>300.5</v>
      </c>
      <c r="E26" s="30">
        <v>91.79</v>
      </c>
      <c r="F26" s="30">
        <v>302.39</v>
      </c>
      <c r="G26" s="30">
        <v>407.38</v>
      </c>
      <c r="H26" s="30">
        <v>75.44</v>
      </c>
      <c r="I26" s="30">
        <v>316.85</v>
      </c>
      <c r="J26" s="30">
        <v>304.9</v>
      </c>
      <c r="K26" s="30">
        <v>386</v>
      </c>
      <c r="L26" s="30">
        <v>347.65</v>
      </c>
      <c r="M26" s="30">
        <v>196.77</v>
      </c>
      <c r="N26" s="30">
        <v>103.1</v>
      </c>
      <c r="O26" s="30">
        <f t="shared" si="5"/>
        <v>3635.57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71</v>
      </c>
      <c r="B27" s="30">
        <v>59981.89</v>
      </c>
      <c r="C27" s="30">
        <v>24243.99</v>
      </c>
      <c r="D27" s="30">
        <v>31165.07</v>
      </c>
      <c r="E27" s="30">
        <v>8905.18</v>
      </c>
      <c r="F27" s="30">
        <v>27429.09</v>
      </c>
      <c r="G27" s="30">
        <v>41945.97</v>
      </c>
      <c r="H27" s="30">
        <v>8504.28</v>
      </c>
      <c r="I27" s="30">
        <v>41749.33</v>
      </c>
      <c r="J27" s="30">
        <v>26638.32</v>
      </c>
      <c r="K27" s="30">
        <v>40964.74</v>
      </c>
      <c r="L27" s="30">
        <v>40886.13</v>
      </c>
      <c r="M27" s="30">
        <v>28994.21</v>
      </c>
      <c r="N27" s="30">
        <v>8512.19</v>
      </c>
      <c r="O27" s="30">
        <f t="shared" si="5"/>
        <v>389920.39</v>
      </c>
      <c r="P27"/>
      <c r="Q27"/>
      <c r="R27"/>
      <c r="S27"/>
      <c r="T27"/>
      <c r="U27"/>
      <c r="V27"/>
      <c r="W27"/>
      <c r="X27"/>
      <c r="Y27"/>
      <c r="Z27"/>
    </row>
    <row r="28" spans="1:15" ht="15" customHeight="1">
      <c r="A28" s="27"/>
      <c r="B28" s="16"/>
      <c r="C28" s="16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9"/>
    </row>
    <row r="29" spans="1:15" ht="18.75" customHeight="1">
      <c r="A29" s="14" t="s">
        <v>72</v>
      </c>
      <c r="B29" s="30">
        <f aca="true" t="shared" si="6" ref="B29:O29">+B30+B32+B52+B53+B56-B57</f>
        <v>-74102.83</v>
      </c>
      <c r="C29" s="30">
        <f>+C30+C32+C52+C53+C56-C57</f>
        <v>-57739.11</v>
      </c>
      <c r="D29" s="30">
        <f t="shared" si="6"/>
        <v>-43379.689999999995</v>
      </c>
      <c r="E29" s="30">
        <f t="shared" si="6"/>
        <v>11204.420000000002</v>
      </c>
      <c r="F29" s="30">
        <f t="shared" si="6"/>
        <v>-14922.07</v>
      </c>
      <c r="G29" s="30">
        <f t="shared" si="6"/>
        <v>-51019.08</v>
      </c>
      <c r="H29" s="30">
        <f t="shared" si="6"/>
        <v>-7794.92</v>
      </c>
      <c r="I29" s="30">
        <f t="shared" si="6"/>
        <v>-65189.52</v>
      </c>
      <c r="J29" s="30">
        <f t="shared" si="6"/>
        <v>-40891.759999999995</v>
      </c>
      <c r="K29" s="30">
        <f t="shared" si="6"/>
        <v>-31923.880000000005</v>
      </c>
      <c r="L29" s="30">
        <f t="shared" si="6"/>
        <v>-46971.12</v>
      </c>
      <c r="M29" s="30">
        <f t="shared" si="6"/>
        <v>-19664.78</v>
      </c>
      <c r="N29" s="30">
        <f t="shared" si="6"/>
        <v>-18064.12</v>
      </c>
      <c r="O29" s="30">
        <f t="shared" si="6"/>
        <v>-460458.4599999999</v>
      </c>
    </row>
    <row r="30" spans="1:15" ht="18.75" customHeight="1">
      <c r="A30" s="26" t="s">
        <v>39</v>
      </c>
      <c r="B30" s="31">
        <f>+B31</f>
        <v>-54705.2</v>
      </c>
      <c r="C30" s="31">
        <f>+C31</f>
        <v>-57675.2</v>
      </c>
      <c r="D30" s="31">
        <f aca="true" t="shared" si="7" ref="D30:O30">+D31</f>
        <v>-41791.2</v>
      </c>
      <c r="E30" s="31">
        <f t="shared" si="7"/>
        <v>-9196</v>
      </c>
      <c r="F30" s="31">
        <f t="shared" si="7"/>
        <v>-31323.6</v>
      </c>
      <c r="G30" s="31">
        <f t="shared" si="7"/>
        <v>-48488</v>
      </c>
      <c r="H30" s="31">
        <f t="shared" si="7"/>
        <v>-10137.6</v>
      </c>
      <c r="I30" s="31">
        <f t="shared" si="7"/>
        <v>-67298</v>
      </c>
      <c r="J30" s="31">
        <f t="shared" si="7"/>
        <v>-45381.6</v>
      </c>
      <c r="K30" s="31">
        <f t="shared" si="7"/>
        <v>-35428.8</v>
      </c>
      <c r="L30" s="31">
        <f t="shared" si="7"/>
        <v>-29959.6</v>
      </c>
      <c r="M30" s="31">
        <f t="shared" si="7"/>
        <v>-22132</v>
      </c>
      <c r="N30" s="31">
        <f t="shared" si="7"/>
        <v>-17793.6</v>
      </c>
      <c r="O30" s="31">
        <f t="shared" si="7"/>
        <v>-471310.3999999999</v>
      </c>
    </row>
    <row r="31" spans="1:26" ht="18.75" customHeight="1">
      <c r="A31" s="27" t="s">
        <v>40</v>
      </c>
      <c r="B31" s="16">
        <f>ROUND((-B9)*$G$3,2)</f>
        <v>-54705.2</v>
      </c>
      <c r="C31" s="16">
        <f aca="true" t="shared" si="8" ref="C31:N31">ROUND((-C9)*$G$3,2)</f>
        <v>-57675.2</v>
      </c>
      <c r="D31" s="16">
        <f t="shared" si="8"/>
        <v>-41791.2</v>
      </c>
      <c r="E31" s="16">
        <f t="shared" si="8"/>
        <v>-9196</v>
      </c>
      <c r="F31" s="16">
        <f t="shared" si="8"/>
        <v>-31323.6</v>
      </c>
      <c r="G31" s="16">
        <f t="shared" si="8"/>
        <v>-48488</v>
      </c>
      <c r="H31" s="16">
        <f t="shared" si="8"/>
        <v>-10137.6</v>
      </c>
      <c r="I31" s="16">
        <f t="shared" si="8"/>
        <v>-67298</v>
      </c>
      <c r="J31" s="16">
        <f t="shared" si="8"/>
        <v>-45381.6</v>
      </c>
      <c r="K31" s="16">
        <f t="shared" si="8"/>
        <v>-35428.8</v>
      </c>
      <c r="L31" s="16">
        <f t="shared" si="8"/>
        <v>-29959.6</v>
      </c>
      <c r="M31" s="16">
        <f t="shared" si="8"/>
        <v>-22132</v>
      </c>
      <c r="N31" s="16">
        <f t="shared" si="8"/>
        <v>-17793.6</v>
      </c>
      <c r="O31" s="32">
        <f aca="true" t="shared" si="9" ref="O31:O57">SUM(B31:N31)</f>
        <v>-471310.3999999999</v>
      </c>
      <c r="P31"/>
      <c r="Q31"/>
      <c r="R31"/>
      <c r="S31"/>
      <c r="T31"/>
      <c r="U31"/>
      <c r="V31"/>
      <c r="W31"/>
      <c r="X31"/>
      <c r="Y31"/>
      <c r="Z31"/>
    </row>
    <row r="32" spans="1:15" ht="18.75" customHeight="1">
      <c r="A32" s="26" t="s">
        <v>41</v>
      </c>
      <c r="B32" s="31">
        <f>SUM(B33:B50)</f>
        <v>-6287.19</v>
      </c>
      <c r="C32" s="31">
        <f aca="true" t="shared" si="10" ref="C32:O32">SUM(C33:C50)</f>
        <v>-4730.36</v>
      </c>
      <c r="D32" s="31">
        <f t="shared" si="10"/>
        <v>-4071.7</v>
      </c>
      <c r="E32" s="31">
        <f t="shared" si="10"/>
        <v>-1272.41</v>
      </c>
      <c r="F32" s="31">
        <f t="shared" si="10"/>
        <v>-4236.37</v>
      </c>
      <c r="G32" s="31">
        <f t="shared" si="10"/>
        <v>-6122.52</v>
      </c>
      <c r="H32" s="31">
        <f t="shared" si="10"/>
        <v>-1107.74</v>
      </c>
      <c r="I32" s="31">
        <f t="shared" si="10"/>
        <v>-4700.42</v>
      </c>
      <c r="J32" s="31">
        <f t="shared" si="10"/>
        <v>-4161.52</v>
      </c>
      <c r="K32" s="31">
        <f t="shared" si="10"/>
        <v>-5344.11</v>
      </c>
      <c r="L32" s="31">
        <f t="shared" si="10"/>
        <v>-4954.9</v>
      </c>
      <c r="M32" s="31">
        <f t="shared" si="10"/>
        <v>-2769.36</v>
      </c>
      <c r="N32" s="31">
        <f t="shared" si="10"/>
        <v>-1467.03</v>
      </c>
      <c r="O32" s="31">
        <f t="shared" si="10"/>
        <v>-51225.63</v>
      </c>
    </row>
    <row r="33" spans="1:26" ht="18.75" customHeight="1">
      <c r="A33" s="27" t="s">
        <v>42</v>
      </c>
      <c r="B33" s="33">
        <v>0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27" t="s">
        <v>43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3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27" t="s">
        <v>44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f t="shared" si="9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27" t="s">
        <v>45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4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27" t="s">
        <v>46</v>
      </c>
      <c r="B37" s="33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 t="s">
        <v>73</v>
      </c>
      <c r="B38" s="33">
        <v>0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f t="shared" si="9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2" t="s">
        <v>74</v>
      </c>
      <c r="B39" s="33">
        <v>0</v>
      </c>
      <c r="C39" s="33">
        <v>0</v>
      </c>
      <c r="D39" s="33">
        <v>0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f t="shared" si="9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 t="s">
        <v>47</v>
      </c>
      <c r="B40" s="33">
        <v>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>
        <v>0</v>
      </c>
      <c r="L40" s="33">
        <v>0</v>
      </c>
      <c r="M40" s="33">
        <v>0</v>
      </c>
      <c r="N40" s="33">
        <v>0</v>
      </c>
      <c r="O40" s="33">
        <f t="shared" si="9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2" t="s">
        <v>75</v>
      </c>
      <c r="B41" s="33">
        <v>-6287.19</v>
      </c>
      <c r="C41" s="33">
        <v>-4730.36</v>
      </c>
      <c r="D41" s="33">
        <v>-4071.7</v>
      </c>
      <c r="E41" s="33">
        <v>-1272.41</v>
      </c>
      <c r="F41" s="33">
        <v>-4236.37</v>
      </c>
      <c r="G41" s="33">
        <v>-6122.52</v>
      </c>
      <c r="H41" s="33">
        <v>-1107.74</v>
      </c>
      <c r="I41" s="33">
        <v>-4700.42</v>
      </c>
      <c r="J41" s="33">
        <v>-4161.52</v>
      </c>
      <c r="K41" s="33">
        <v>-5344.11</v>
      </c>
      <c r="L41" s="33">
        <v>-4954.9</v>
      </c>
      <c r="M41" s="33">
        <v>-2769.36</v>
      </c>
      <c r="N41" s="33">
        <v>-1467.03</v>
      </c>
      <c r="O41" s="33">
        <f t="shared" si="9"/>
        <v>-51225.63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2" t="s">
        <v>76</v>
      </c>
      <c r="B42" s="33">
        <v>0</v>
      </c>
      <c r="C42" s="33">
        <v>0</v>
      </c>
      <c r="D42" s="33">
        <v>0</v>
      </c>
      <c r="E42" s="33">
        <v>0</v>
      </c>
      <c r="F42" s="33">
        <v>0</v>
      </c>
      <c r="G42" s="33">
        <v>0</v>
      </c>
      <c r="H42" s="33">
        <v>0</v>
      </c>
      <c r="I42" s="33">
        <v>0</v>
      </c>
      <c r="J42" s="33">
        <v>0</v>
      </c>
      <c r="K42" s="33">
        <v>0</v>
      </c>
      <c r="L42" s="33">
        <v>0</v>
      </c>
      <c r="M42" s="33">
        <v>0</v>
      </c>
      <c r="N42" s="33">
        <v>0</v>
      </c>
      <c r="O42" s="33">
        <f aca="true" t="shared" si="11" ref="O42:O50">SUM(B42:N42)</f>
        <v>0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12" t="s">
        <v>77</v>
      </c>
      <c r="B43" s="33">
        <v>0</v>
      </c>
      <c r="C43" s="33">
        <v>0</v>
      </c>
      <c r="D43" s="33">
        <v>0</v>
      </c>
      <c r="E43" s="33">
        <v>0</v>
      </c>
      <c r="F43" s="33">
        <v>0</v>
      </c>
      <c r="G43" s="33">
        <v>0</v>
      </c>
      <c r="H43" s="33">
        <v>0</v>
      </c>
      <c r="I43" s="33">
        <v>0</v>
      </c>
      <c r="J43" s="33">
        <v>0</v>
      </c>
      <c r="K43" s="33">
        <v>0</v>
      </c>
      <c r="L43" s="33">
        <v>0</v>
      </c>
      <c r="M43" s="33">
        <v>0</v>
      </c>
      <c r="N43" s="33">
        <v>0</v>
      </c>
      <c r="O43" s="33">
        <f t="shared" si="11"/>
        <v>0</v>
      </c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12" t="s">
        <v>78</v>
      </c>
      <c r="B44" s="33">
        <v>0</v>
      </c>
      <c r="C44" s="33">
        <v>0</v>
      </c>
      <c r="D44" s="33">
        <v>0</v>
      </c>
      <c r="E44" s="33">
        <v>0</v>
      </c>
      <c r="F44" s="33">
        <v>0</v>
      </c>
      <c r="G44" s="33">
        <v>0</v>
      </c>
      <c r="H44" s="33">
        <v>0</v>
      </c>
      <c r="I44" s="33">
        <v>0</v>
      </c>
      <c r="J44" s="33">
        <v>0</v>
      </c>
      <c r="K44" s="33">
        <v>0</v>
      </c>
      <c r="L44" s="33">
        <v>0</v>
      </c>
      <c r="M44" s="33">
        <v>0</v>
      </c>
      <c r="N44" s="33">
        <v>0</v>
      </c>
      <c r="O44" s="33">
        <f t="shared" si="11"/>
        <v>0</v>
      </c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12" t="s">
        <v>79</v>
      </c>
      <c r="B45" s="33">
        <v>0</v>
      </c>
      <c r="C45" s="33">
        <v>0</v>
      </c>
      <c r="D45" s="33">
        <v>0</v>
      </c>
      <c r="E45" s="33">
        <v>0</v>
      </c>
      <c r="F45" s="33">
        <v>0</v>
      </c>
      <c r="G45" s="33">
        <v>0</v>
      </c>
      <c r="H45" s="33">
        <v>0</v>
      </c>
      <c r="I45" s="33">
        <v>0</v>
      </c>
      <c r="J45" s="33">
        <v>0</v>
      </c>
      <c r="K45" s="33">
        <v>0</v>
      </c>
      <c r="L45" s="33">
        <v>0</v>
      </c>
      <c r="M45" s="33">
        <v>0</v>
      </c>
      <c r="N45" s="33">
        <v>0</v>
      </c>
      <c r="O45" s="33">
        <f t="shared" si="11"/>
        <v>0</v>
      </c>
      <c r="P45"/>
      <c r="Q45"/>
      <c r="R45"/>
      <c r="S45"/>
      <c r="T45"/>
      <c r="U45"/>
      <c r="V45"/>
      <c r="W45"/>
      <c r="X45"/>
      <c r="Y45"/>
      <c r="Z45"/>
    </row>
    <row r="46" spans="1:26" ht="18.75" customHeight="1">
      <c r="A46" s="12" t="s">
        <v>80</v>
      </c>
      <c r="B46" s="33">
        <v>0</v>
      </c>
      <c r="C46" s="33">
        <v>0</v>
      </c>
      <c r="D46" s="33">
        <v>0</v>
      </c>
      <c r="E46" s="33">
        <v>0</v>
      </c>
      <c r="F46" s="33">
        <v>0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  <c r="L46" s="33">
        <v>0</v>
      </c>
      <c r="M46" s="33">
        <v>0</v>
      </c>
      <c r="N46" s="33">
        <v>0</v>
      </c>
      <c r="O46" s="33">
        <f t="shared" si="11"/>
        <v>0</v>
      </c>
      <c r="P46"/>
      <c r="Q46"/>
      <c r="R46"/>
      <c r="S46"/>
      <c r="T46"/>
      <c r="U46"/>
      <c r="V46"/>
      <c r="W46"/>
      <c r="X46"/>
      <c r="Y46"/>
      <c r="Z46"/>
    </row>
    <row r="47" spans="1:26" ht="18.75" customHeight="1">
      <c r="A47" s="12" t="s">
        <v>81</v>
      </c>
      <c r="B47" s="33">
        <v>0</v>
      </c>
      <c r="C47" s="33">
        <v>0</v>
      </c>
      <c r="D47" s="33">
        <v>0</v>
      </c>
      <c r="E47" s="33">
        <v>0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33">
        <f t="shared" si="11"/>
        <v>0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12" t="s">
        <v>82</v>
      </c>
      <c r="B48" s="33">
        <v>0</v>
      </c>
      <c r="C48" s="33">
        <v>0</v>
      </c>
      <c r="D48" s="33">
        <v>0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33">
        <f t="shared" si="11"/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12" t="s">
        <v>83</v>
      </c>
      <c r="B49" s="33">
        <v>0</v>
      </c>
      <c r="C49" s="33">
        <v>0</v>
      </c>
      <c r="D49" s="33">
        <v>0</v>
      </c>
      <c r="E49" s="33">
        <v>0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33">
        <v>0</v>
      </c>
      <c r="M49" s="33">
        <v>0</v>
      </c>
      <c r="N49" s="33">
        <v>0</v>
      </c>
      <c r="O49" s="33">
        <f t="shared" si="11"/>
        <v>0</v>
      </c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12" t="s">
        <v>84</v>
      </c>
      <c r="B50" s="33">
        <v>0</v>
      </c>
      <c r="C50" s="33">
        <v>0</v>
      </c>
      <c r="D50" s="33">
        <v>0</v>
      </c>
      <c r="E50" s="33">
        <v>0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3">
        <v>0</v>
      </c>
      <c r="M50" s="33">
        <v>0</v>
      </c>
      <c r="N50" s="33">
        <v>0</v>
      </c>
      <c r="O50" s="33">
        <f t="shared" si="11"/>
        <v>0</v>
      </c>
      <c r="P50"/>
      <c r="Q50"/>
      <c r="R50"/>
      <c r="S50"/>
      <c r="T50"/>
      <c r="U50"/>
      <c r="V50"/>
      <c r="W50"/>
      <c r="X50"/>
      <c r="Y50"/>
      <c r="Z50"/>
    </row>
    <row r="51" spans="1:26" ht="18.75" customHeight="1">
      <c r="A51" s="12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/>
      <c r="Q51"/>
      <c r="R51"/>
      <c r="S51"/>
      <c r="T51"/>
      <c r="U51"/>
      <c r="V51"/>
      <c r="W51"/>
      <c r="X51"/>
      <c r="Y51"/>
      <c r="Z51"/>
    </row>
    <row r="52" spans="1:26" ht="18.75" customHeight="1">
      <c r="A52" s="26" t="s">
        <v>85</v>
      </c>
      <c r="B52" s="35">
        <v>-13110.44</v>
      </c>
      <c r="C52" s="35">
        <v>4666.45</v>
      </c>
      <c r="D52" s="35">
        <v>2483.21</v>
      </c>
      <c r="E52" s="35">
        <v>21672.83</v>
      </c>
      <c r="F52" s="35">
        <v>20637.9</v>
      </c>
      <c r="G52" s="35">
        <v>3591.44</v>
      </c>
      <c r="H52" s="35">
        <v>3450.42</v>
      </c>
      <c r="I52" s="35">
        <v>6808.9</v>
      </c>
      <c r="J52" s="35">
        <v>8651.36</v>
      </c>
      <c r="K52" s="35">
        <v>8849.03</v>
      </c>
      <c r="L52" s="35">
        <v>-12056.62</v>
      </c>
      <c r="M52" s="35">
        <v>5236.58</v>
      </c>
      <c r="N52" s="35">
        <v>1196.51</v>
      </c>
      <c r="O52" s="33">
        <f t="shared" si="9"/>
        <v>62077.57000000001</v>
      </c>
      <c r="P52"/>
      <c r="Q52"/>
      <c r="R52"/>
      <c r="S52"/>
      <c r="T52"/>
      <c r="U52"/>
      <c r="V52"/>
      <c r="W52"/>
      <c r="X52"/>
      <c r="Y52"/>
      <c r="Z52"/>
    </row>
    <row r="53" spans="1:26" ht="18.75" customHeight="1">
      <c r="A53" s="26" t="s">
        <v>48</v>
      </c>
      <c r="B53" s="35">
        <v>0</v>
      </c>
      <c r="C53" s="35">
        <v>0</v>
      </c>
      <c r="D53" s="35">
        <v>0</v>
      </c>
      <c r="E53" s="35">
        <v>0</v>
      </c>
      <c r="F53" s="35">
        <v>0</v>
      </c>
      <c r="G53" s="35">
        <v>0</v>
      </c>
      <c r="H53" s="35">
        <v>0</v>
      </c>
      <c r="I53" s="35">
        <v>0</v>
      </c>
      <c r="J53" s="35">
        <v>0</v>
      </c>
      <c r="K53" s="35">
        <v>0</v>
      </c>
      <c r="L53" s="35">
        <v>0</v>
      </c>
      <c r="M53" s="35">
        <v>0</v>
      </c>
      <c r="N53" s="35">
        <v>0</v>
      </c>
      <c r="O53" s="33">
        <f t="shared" si="9"/>
        <v>0</v>
      </c>
      <c r="P53"/>
      <c r="Q53"/>
      <c r="R53"/>
      <c r="S53"/>
      <c r="T53"/>
      <c r="U53"/>
      <c r="V53"/>
      <c r="W53"/>
      <c r="X53"/>
      <c r="Y53"/>
      <c r="Z53"/>
    </row>
    <row r="54" spans="1:26" ht="18.75" customHeight="1">
      <c r="A54" s="26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3"/>
      <c r="P54"/>
      <c r="Q54"/>
      <c r="R54"/>
      <c r="S54"/>
      <c r="T54"/>
      <c r="U54"/>
      <c r="V54"/>
      <c r="W54"/>
      <c r="X54"/>
      <c r="Y54"/>
      <c r="Z54"/>
    </row>
    <row r="55" spans="1:26" ht="18.75" customHeight="1">
      <c r="A55" s="14" t="s">
        <v>49</v>
      </c>
      <c r="B55" s="36">
        <f aca="true" t="shared" si="12" ref="B55:N55">+B18+B29</f>
        <v>1457029.3199999996</v>
      </c>
      <c r="C55" s="36">
        <f t="shared" si="12"/>
        <v>1072785.28</v>
      </c>
      <c r="D55" s="36">
        <f t="shared" si="12"/>
        <v>940076.22</v>
      </c>
      <c r="E55" s="36">
        <f t="shared" si="12"/>
        <v>316897.12</v>
      </c>
      <c r="F55" s="36">
        <f t="shared" si="12"/>
        <v>1003864.1499999999</v>
      </c>
      <c r="G55" s="36">
        <f t="shared" si="12"/>
        <v>1421257.66</v>
      </c>
      <c r="H55" s="36">
        <f t="shared" si="12"/>
        <v>260741.86000000002</v>
      </c>
      <c r="I55" s="36">
        <f t="shared" si="12"/>
        <v>1075403.7600000002</v>
      </c>
      <c r="J55" s="36">
        <f t="shared" si="12"/>
        <v>959609.6199999999</v>
      </c>
      <c r="K55" s="36">
        <f t="shared" si="12"/>
        <v>1259655.02</v>
      </c>
      <c r="L55" s="36">
        <f t="shared" si="12"/>
        <v>1151132.8199999998</v>
      </c>
      <c r="M55" s="36">
        <f t="shared" si="12"/>
        <v>656974.01</v>
      </c>
      <c r="N55" s="36">
        <f t="shared" si="12"/>
        <v>327911.6</v>
      </c>
      <c r="O55" s="36">
        <f>SUM(B55:N55)</f>
        <v>11903338.44</v>
      </c>
      <c r="P55"/>
      <c r="Q55" s="43"/>
      <c r="R55"/>
      <c r="S55"/>
      <c r="T55"/>
      <c r="U55"/>
      <c r="V55"/>
      <c r="W55"/>
      <c r="X55"/>
      <c r="Y55"/>
      <c r="Z55"/>
    </row>
    <row r="56" spans="1:19" ht="18.75" customHeight="1">
      <c r="A56" s="37" t="s">
        <v>50</v>
      </c>
      <c r="B56" s="33">
        <v>0</v>
      </c>
      <c r="C56" s="33">
        <v>0</v>
      </c>
      <c r="D56" s="33">
        <v>0</v>
      </c>
      <c r="E56" s="33">
        <v>0</v>
      </c>
      <c r="F56" s="33">
        <v>0</v>
      </c>
      <c r="G56" s="33">
        <v>0</v>
      </c>
      <c r="H56" s="33">
        <v>0</v>
      </c>
      <c r="I56" s="33">
        <v>0</v>
      </c>
      <c r="J56" s="33">
        <v>0</v>
      </c>
      <c r="K56" s="33">
        <v>0</v>
      </c>
      <c r="L56" s="33">
        <v>0</v>
      </c>
      <c r="M56" s="33">
        <v>0</v>
      </c>
      <c r="N56" s="33">
        <v>0</v>
      </c>
      <c r="O56" s="16">
        <f t="shared" si="9"/>
        <v>0</v>
      </c>
      <c r="P56"/>
      <c r="Q56"/>
      <c r="R56"/>
      <c r="S56"/>
    </row>
    <row r="57" spans="1:19" ht="18.75" customHeight="1">
      <c r="A57" s="37" t="s">
        <v>51</v>
      </c>
      <c r="B57" s="33">
        <v>0</v>
      </c>
      <c r="C57" s="33">
        <v>0</v>
      </c>
      <c r="D57" s="33">
        <v>0</v>
      </c>
      <c r="E57" s="33">
        <v>0</v>
      </c>
      <c r="F57" s="33">
        <v>0</v>
      </c>
      <c r="G57" s="33">
        <v>0</v>
      </c>
      <c r="H57" s="33">
        <v>0</v>
      </c>
      <c r="I57" s="33">
        <v>0</v>
      </c>
      <c r="J57" s="33">
        <v>0</v>
      </c>
      <c r="K57" s="33">
        <v>0</v>
      </c>
      <c r="L57" s="33">
        <v>0</v>
      </c>
      <c r="M57" s="33">
        <v>0</v>
      </c>
      <c r="N57" s="33">
        <v>0</v>
      </c>
      <c r="O57" s="16">
        <f t="shared" si="9"/>
        <v>0</v>
      </c>
      <c r="P57"/>
      <c r="Q57"/>
      <c r="R57"/>
      <c r="S57"/>
    </row>
    <row r="58" spans="1:19" ht="15.75">
      <c r="A58" s="38"/>
      <c r="B58" s="39"/>
      <c r="C58" s="39"/>
      <c r="D58" s="40"/>
      <c r="E58" s="40"/>
      <c r="F58" s="40"/>
      <c r="G58" s="40"/>
      <c r="H58" s="40"/>
      <c r="I58" s="39"/>
      <c r="J58" s="40"/>
      <c r="K58" s="40"/>
      <c r="L58" s="40"/>
      <c r="M58" s="40"/>
      <c r="N58" s="40"/>
      <c r="O58" s="41"/>
      <c r="P58" s="42"/>
      <c r="Q58"/>
      <c r="R58" s="43"/>
      <c r="S58"/>
    </row>
    <row r="59" spans="1:19" ht="12.75" customHeight="1">
      <c r="A59" s="44"/>
      <c r="B59" s="45"/>
      <c r="C59" s="45"/>
      <c r="D59" s="46"/>
      <c r="E59" s="46"/>
      <c r="F59" s="46"/>
      <c r="G59" s="46"/>
      <c r="H59" s="46"/>
      <c r="I59" s="45"/>
      <c r="J59" s="46"/>
      <c r="K59" s="46"/>
      <c r="L59" s="46"/>
      <c r="M59" s="46"/>
      <c r="N59" s="46"/>
      <c r="O59" s="47"/>
      <c r="P59" s="42"/>
      <c r="Q59"/>
      <c r="R59" s="43"/>
      <c r="S59"/>
    </row>
    <row r="60" spans="1:17" ht="15" customHeight="1">
      <c r="A60" s="48"/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50"/>
      <c r="Q60"/>
    </row>
    <row r="61" spans="1:17" ht="18.75" customHeight="1">
      <c r="A61" s="14" t="s">
        <v>52</v>
      </c>
      <c r="B61" s="51">
        <f aca="true" t="shared" si="13" ref="B61:O61">SUM(B62:B72)</f>
        <v>1457029.32</v>
      </c>
      <c r="C61" s="51">
        <f t="shared" si="13"/>
        <v>1072785.27</v>
      </c>
      <c r="D61" s="51">
        <f t="shared" si="13"/>
        <v>940076.2199999999</v>
      </c>
      <c r="E61" s="51">
        <f t="shared" si="13"/>
        <v>316897.12</v>
      </c>
      <c r="F61" s="51">
        <f t="shared" si="13"/>
        <v>1003864.1499999999</v>
      </c>
      <c r="G61" s="51">
        <f t="shared" si="13"/>
        <v>1421257.66</v>
      </c>
      <c r="H61" s="51">
        <f t="shared" si="13"/>
        <v>260741.86000000002</v>
      </c>
      <c r="I61" s="51">
        <f t="shared" si="13"/>
        <v>1075403.7700000003</v>
      </c>
      <c r="J61" s="51">
        <f t="shared" si="13"/>
        <v>959609.6199999999</v>
      </c>
      <c r="K61" s="51">
        <f t="shared" si="13"/>
        <v>1259655.02</v>
      </c>
      <c r="L61" s="51">
        <f t="shared" si="13"/>
        <v>1151132.8199999998</v>
      </c>
      <c r="M61" s="51">
        <f t="shared" si="13"/>
        <v>656974.0099999999</v>
      </c>
      <c r="N61" s="51">
        <f t="shared" si="13"/>
        <v>327911.61</v>
      </c>
      <c r="O61" s="36">
        <f t="shared" si="13"/>
        <v>11903338.45</v>
      </c>
      <c r="Q61"/>
    </row>
    <row r="62" spans="1:18" ht="18.75" customHeight="1">
      <c r="A62" s="26" t="s">
        <v>53</v>
      </c>
      <c r="B62" s="51">
        <v>1198575.55</v>
      </c>
      <c r="C62" s="51">
        <v>779193.71</v>
      </c>
      <c r="D62" s="52">
        <v>0</v>
      </c>
      <c r="E62" s="52">
        <v>0</v>
      </c>
      <c r="F62" s="52">
        <v>0</v>
      </c>
      <c r="G62" s="52">
        <v>0</v>
      </c>
      <c r="H62" s="52">
        <v>0</v>
      </c>
      <c r="I62" s="52">
        <v>0</v>
      </c>
      <c r="J62" s="52">
        <v>0</v>
      </c>
      <c r="K62" s="52">
        <v>0</v>
      </c>
      <c r="L62" s="52">
        <v>0</v>
      </c>
      <c r="M62" s="52">
        <v>0</v>
      </c>
      <c r="N62" s="52">
        <v>0</v>
      </c>
      <c r="O62" s="36">
        <f>SUM(B62:N62)</f>
        <v>1977769.26</v>
      </c>
      <c r="P62"/>
      <c r="Q62"/>
      <c r="R62" s="43"/>
    </row>
    <row r="63" spans="1:16" ht="18.75" customHeight="1">
      <c r="A63" s="26" t="s">
        <v>54</v>
      </c>
      <c r="B63" s="51">
        <v>258453.77</v>
      </c>
      <c r="C63" s="51">
        <v>293591.56</v>
      </c>
      <c r="D63" s="52">
        <v>0</v>
      </c>
      <c r="E63" s="52">
        <v>0</v>
      </c>
      <c r="F63" s="52">
        <v>0</v>
      </c>
      <c r="G63" s="52">
        <v>0</v>
      </c>
      <c r="H63" s="52">
        <v>0</v>
      </c>
      <c r="I63" s="52">
        <v>0</v>
      </c>
      <c r="J63" s="52">
        <v>0</v>
      </c>
      <c r="K63" s="52">
        <v>0</v>
      </c>
      <c r="L63" s="52">
        <v>0</v>
      </c>
      <c r="M63" s="52">
        <v>0</v>
      </c>
      <c r="N63" s="52">
        <v>0</v>
      </c>
      <c r="O63" s="36">
        <f aca="true" t="shared" si="14" ref="O63:O72">SUM(B63:N63)</f>
        <v>552045.33</v>
      </c>
      <c r="P63"/>
    </row>
    <row r="64" spans="1:17" ht="18.75" customHeight="1">
      <c r="A64" s="26" t="s">
        <v>55</v>
      </c>
      <c r="B64" s="52">
        <v>0</v>
      </c>
      <c r="C64" s="52">
        <v>0</v>
      </c>
      <c r="D64" s="31">
        <v>940076.2199999999</v>
      </c>
      <c r="E64" s="52">
        <v>0</v>
      </c>
      <c r="F64" s="52">
        <v>0</v>
      </c>
      <c r="G64" s="52">
        <v>0</v>
      </c>
      <c r="H64" s="51">
        <v>260741.86000000002</v>
      </c>
      <c r="I64" s="52">
        <v>0</v>
      </c>
      <c r="J64" s="52">
        <v>0</v>
      </c>
      <c r="K64" s="52">
        <v>0</v>
      </c>
      <c r="L64" s="52">
        <v>0</v>
      </c>
      <c r="M64" s="52">
        <v>0</v>
      </c>
      <c r="N64" s="52">
        <v>0</v>
      </c>
      <c r="O64" s="31">
        <f t="shared" si="14"/>
        <v>1200818.0799999998</v>
      </c>
      <c r="Q64"/>
    </row>
    <row r="65" spans="1:18" ht="18.75" customHeight="1">
      <c r="A65" s="26" t="s">
        <v>56</v>
      </c>
      <c r="B65" s="52">
        <v>0</v>
      </c>
      <c r="C65" s="52">
        <v>0</v>
      </c>
      <c r="D65" s="52">
        <v>0</v>
      </c>
      <c r="E65" s="31">
        <v>316897.12</v>
      </c>
      <c r="F65" s="52">
        <v>0</v>
      </c>
      <c r="G65" s="52">
        <v>0</v>
      </c>
      <c r="H65" s="52">
        <v>0</v>
      </c>
      <c r="I65" s="52">
        <v>0</v>
      </c>
      <c r="J65" s="52">
        <v>0</v>
      </c>
      <c r="K65" s="52">
        <v>0</v>
      </c>
      <c r="L65" s="52">
        <v>0</v>
      </c>
      <c r="M65" s="52">
        <v>0</v>
      </c>
      <c r="N65" s="52">
        <v>0</v>
      </c>
      <c r="O65" s="36">
        <f t="shared" si="14"/>
        <v>316897.12</v>
      </c>
      <c r="R65"/>
    </row>
    <row r="66" spans="1:19" ht="18.75" customHeight="1">
      <c r="A66" s="26" t="s">
        <v>57</v>
      </c>
      <c r="B66" s="52">
        <v>0</v>
      </c>
      <c r="C66" s="52">
        <v>0</v>
      </c>
      <c r="D66" s="52">
        <v>0</v>
      </c>
      <c r="E66" s="52">
        <v>0</v>
      </c>
      <c r="F66" s="31">
        <v>1003864.1499999999</v>
      </c>
      <c r="G66" s="52">
        <v>0</v>
      </c>
      <c r="H66" s="52">
        <v>0</v>
      </c>
      <c r="I66" s="52">
        <v>0</v>
      </c>
      <c r="J66" s="52">
        <v>0</v>
      </c>
      <c r="K66" s="52">
        <v>0</v>
      </c>
      <c r="L66" s="52">
        <v>0</v>
      </c>
      <c r="M66" s="52">
        <v>0</v>
      </c>
      <c r="N66" s="52">
        <v>0</v>
      </c>
      <c r="O66" s="31">
        <f t="shared" si="14"/>
        <v>1003864.1499999999</v>
      </c>
      <c r="S66"/>
    </row>
    <row r="67" spans="1:20" ht="18.75" customHeight="1">
      <c r="A67" s="26" t="s">
        <v>58</v>
      </c>
      <c r="B67" s="52">
        <v>0</v>
      </c>
      <c r="C67" s="52">
        <v>0</v>
      </c>
      <c r="D67" s="52">
        <v>0</v>
      </c>
      <c r="E67" s="52">
        <v>0</v>
      </c>
      <c r="F67" s="52">
        <v>0</v>
      </c>
      <c r="G67" s="51">
        <v>1421257.66</v>
      </c>
      <c r="H67" s="52">
        <v>0</v>
      </c>
      <c r="I67" s="52">
        <v>0</v>
      </c>
      <c r="J67" s="52">
        <v>0</v>
      </c>
      <c r="K67" s="52">
        <v>0</v>
      </c>
      <c r="L67" s="52">
        <v>0</v>
      </c>
      <c r="M67" s="52">
        <v>0</v>
      </c>
      <c r="N67" s="52">
        <v>0</v>
      </c>
      <c r="O67" s="36">
        <f t="shared" si="14"/>
        <v>1421257.66</v>
      </c>
      <c r="T67"/>
    </row>
    <row r="68" spans="1:21" ht="18.75" customHeight="1">
      <c r="A68" s="26" t="s">
        <v>59</v>
      </c>
      <c r="B68" s="52">
        <v>0</v>
      </c>
      <c r="C68" s="52">
        <v>0</v>
      </c>
      <c r="D68" s="52">
        <v>0</v>
      </c>
      <c r="E68" s="52">
        <v>0</v>
      </c>
      <c r="F68" s="52">
        <v>0</v>
      </c>
      <c r="G68" s="52">
        <v>0</v>
      </c>
      <c r="H68" s="52">
        <v>0</v>
      </c>
      <c r="I68" s="51">
        <v>1075403.7700000003</v>
      </c>
      <c r="J68" s="52">
        <v>0</v>
      </c>
      <c r="K68" s="52">
        <v>0</v>
      </c>
      <c r="L68" s="52">
        <v>0</v>
      </c>
      <c r="M68" s="52">
        <v>0</v>
      </c>
      <c r="N68" s="52">
        <v>0</v>
      </c>
      <c r="O68" s="36">
        <f t="shared" si="14"/>
        <v>1075403.7700000003</v>
      </c>
      <c r="U68"/>
    </row>
    <row r="69" spans="1:22" ht="18.75" customHeight="1">
      <c r="A69" s="26" t="s">
        <v>60</v>
      </c>
      <c r="B69" s="52">
        <v>0</v>
      </c>
      <c r="C69" s="52">
        <v>0</v>
      </c>
      <c r="D69" s="52">
        <v>0</v>
      </c>
      <c r="E69" s="52">
        <v>0</v>
      </c>
      <c r="F69" s="52">
        <v>0</v>
      </c>
      <c r="G69" s="52">
        <v>0</v>
      </c>
      <c r="H69" s="52">
        <v>0</v>
      </c>
      <c r="I69" s="52">
        <v>0</v>
      </c>
      <c r="J69" s="31">
        <v>959609.6199999999</v>
      </c>
      <c r="K69" s="52">
        <v>0</v>
      </c>
      <c r="L69" s="52">
        <v>0</v>
      </c>
      <c r="M69" s="52">
        <v>0</v>
      </c>
      <c r="N69" s="52">
        <v>0</v>
      </c>
      <c r="O69" s="36">
        <f t="shared" si="14"/>
        <v>959609.6199999999</v>
      </c>
      <c r="V69"/>
    </row>
    <row r="70" spans="1:23" ht="18.75" customHeight="1">
      <c r="A70" s="26" t="s">
        <v>61</v>
      </c>
      <c r="B70" s="52">
        <v>0</v>
      </c>
      <c r="C70" s="52">
        <v>0</v>
      </c>
      <c r="D70" s="52">
        <v>0</v>
      </c>
      <c r="E70" s="52">
        <v>0</v>
      </c>
      <c r="F70" s="52">
        <v>0</v>
      </c>
      <c r="G70" s="52">
        <v>0</v>
      </c>
      <c r="H70" s="52">
        <v>0</v>
      </c>
      <c r="I70" s="52">
        <v>0</v>
      </c>
      <c r="J70" s="52">
        <v>0</v>
      </c>
      <c r="K70" s="31">
        <v>1259655.02</v>
      </c>
      <c r="L70" s="31">
        <v>1151132.8199999998</v>
      </c>
      <c r="M70" s="52">
        <v>0</v>
      </c>
      <c r="N70" s="52">
        <v>0</v>
      </c>
      <c r="O70" s="36">
        <f t="shared" si="14"/>
        <v>2410787.84</v>
      </c>
      <c r="P70"/>
      <c r="W70"/>
    </row>
    <row r="71" spans="1:25" ht="18.75" customHeight="1">
      <c r="A71" s="26" t="s">
        <v>62</v>
      </c>
      <c r="B71" s="52">
        <v>0</v>
      </c>
      <c r="C71" s="52">
        <v>0</v>
      </c>
      <c r="D71" s="52">
        <v>0</v>
      </c>
      <c r="E71" s="52">
        <v>0</v>
      </c>
      <c r="F71" s="52">
        <v>0</v>
      </c>
      <c r="G71" s="52">
        <v>0</v>
      </c>
      <c r="H71" s="52">
        <v>0</v>
      </c>
      <c r="I71" s="52">
        <v>0</v>
      </c>
      <c r="J71" s="52">
        <v>0</v>
      </c>
      <c r="K71" s="52">
        <v>0</v>
      </c>
      <c r="L71" s="52">
        <v>0</v>
      </c>
      <c r="M71" s="31">
        <v>656974.0099999999</v>
      </c>
      <c r="N71" s="52">
        <v>0</v>
      </c>
      <c r="O71" s="36">
        <f t="shared" si="14"/>
        <v>656974.0099999999</v>
      </c>
      <c r="R71"/>
      <c r="Y71"/>
    </row>
    <row r="72" spans="1:26" ht="18.75" customHeight="1">
      <c r="A72" s="38" t="s">
        <v>63</v>
      </c>
      <c r="B72" s="53">
        <v>0</v>
      </c>
      <c r="C72" s="53">
        <v>0</v>
      </c>
      <c r="D72" s="53">
        <v>0</v>
      </c>
      <c r="E72" s="53">
        <v>0</v>
      </c>
      <c r="F72" s="53">
        <v>0</v>
      </c>
      <c r="G72" s="53">
        <v>0</v>
      </c>
      <c r="H72" s="53">
        <v>0</v>
      </c>
      <c r="I72" s="53">
        <v>0</v>
      </c>
      <c r="J72" s="53">
        <v>0</v>
      </c>
      <c r="K72" s="53">
        <v>0</v>
      </c>
      <c r="L72" s="53">
        <v>0</v>
      </c>
      <c r="M72" s="53">
        <v>0</v>
      </c>
      <c r="N72" s="54">
        <v>327911.61</v>
      </c>
      <c r="O72" s="55">
        <f t="shared" si="14"/>
        <v>327911.61</v>
      </c>
      <c r="P72"/>
      <c r="S72"/>
      <c r="Z72"/>
    </row>
    <row r="73" spans="1:12" ht="21" customHeight="1">
      <c r="A73" s="56" t="s">
        <v>86</v>
      </c>
      <c r="B73" s="57"/>
      <c r="C73" s="57"/>
      <c r="D73"/>
      <c r="E73"/>
      <c r="F73"/>
      <c r="G73"/>
      <c r="H73" s="58"/>
      <c r="I73" s="58"/>
      <c r="J73"/>
      <c r="K73"/>
      <c r="L73"/>
    </row>
    <row r="74" spans="1:14" ht="15.75">
      <c r="A74" s="65"/>
      <c r="B74" s="65"/>
      <c r="C74" s="65"/>
      <c r="D74" s="65"/>
      <c r="E74" s="65"/>
      <c r="F74" s="65"/>
      <c r="G74" s="65"/>
      <c r="H74" s="65"/>
      <c r="I74" s="65"/>
      <c r="J74" s="65"/>
      <c r="K74" s="65"/>
      <c r="L74" s="65"/>
      <c r="M74" s="65"/>
      <c r="N74" s="65"/>
    </row>
    <row r="75" spans="2:12" ht="13.5">
      <c r="B75" s="57"/>
      <c r="C75" s="57"/>
      <c r="D75"/>
      <c r="E75"/>
      <c r="F75"/>
      <c r="G75"/>
      <c r="H75" s="58"/>
      <c r="I75" s="58"/>
      <c r="J75"/>
      <c r="K75"/>
      <c r="L75"/>
    </row>
    <row r="76" spans="2:12" ht="13.5">
      <c r="B76" s="57"/>
      <c r="C76" s="57"/>
      <c r="D76"/>
      <c r="E76"/>
      <c r="F76"/>
      <c r="G76"/>
      <c r="H76"/>
      <c r="I76"/>
      <c r="J76"/>
      <c r="K76"/>
      <c r="L76"/>
    </row>
    <row r="77" spans="2:14" ht="13.5">
      <c r="B77" s="66"/>
      <c r="C77" s="66"/>
      <c r="D77" s="67"/>
      <c r="E77" s="67"/>
      <c r="F77" s="67"/>
      <c r="G77" s="67"/>
      <c r="H77" s="66"/>
      <c r="I77" s="66"/>
      <c r="J77" s="66"/>
      <c r="K77" s="66"/>
      <c r="L77" s="66"/>
      <c r="M77" s="66"/>
      <c r="N77" s="66"/>
    </row>
    <row r="78" spans="4:12" ht="13.5">
      <c r="D78"/>
      <c r="E78"/>
      <c r="F78"/>
      <c r="G78"/>
      <c r="H78"/>
      <c r="I78"/>
      <c r="J78"/>
      <c r="K78"/>
      <c r="L78"/>
    </row>
    <row r="79" spans="4:14" ht="13.5"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</row>
    <row r="80" spans="4:14" ht="13.5"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</row>
    <row r="81" spans="4:12" ht="13.5">
      <c r="D81"/>
      <c r="E81"/>
      <c r="F81"/>
      <c r="G81"/>
      <c r="H81"/>
      <c r="I81"/>
      <c r="J81"/>
      <c r="K81"/>
      <c r="L81"/>
    </row>
    <row r="82" spans="4:12" ht="13.5">
      <c r="D82"/>
      <c r="E82"/>
      <c r="F82"/>
      <c r="G82"/>
      <c r="H82"/>
      <c r="I82"/>
      <c r="J82"/>
      <c r="K82"/>
      <c r="L82"/>
    </row>
    <row r="83" spans="4:12" ht="13.5">
      <c r="D83"/>
      <c r="E83"/>
      <c r="F83"/>
      <c r="G83"/>
      <c r="H83"/>
      <c r="I83"/>
      <c r="J83"/>
      <c r="K83"/>
      <c r="L83"/>
    </row>
    <row r="84" ht="13.5">
      <c r="K84"/>
    </row>
    <row r="85" ht="13.5">
      <c r="L85"/>
    </row>
    <row r="86" ht="13.5">
      <c r="M86"/>
    </row>
    <row r="87" ht="13.5">
      <c r="N87"/>
    </row>
    <row r="114" spans="2:14" ht="13.5">
      <c r="B114">
        <v>0</v>
      </c>
      <c r="C114">
        <v>0</v>
      </c>
      <c r="D114">
        <v>0</v>
      </c>
      <c r="E114">
        <v>0</v>
      </c>
      <c r="F114">
        <v>0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0</v>
      </c>
      <c r="N114">
        <v>0</v>
      </c>
    </row>
    <row r="116" spans="2:14" ht="13.5">
      <c r="B116">
        <v>0</v>
      </c>
      <c r="C116">
        <v>0</v>
      </c>
      <c r="D116">
        <v>0</v>
      </c>
      <c r="E116">
        <v>0</v>
      </c>
      <c r="F116">
        <v>0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0</v>
      </c>
      <c r="N116">
        <v>0</v>
      </c>
    </row>
  </sheetData>
  <sheetProtection/>
  <mergeCells count="6">
    <mergeCell ref="A1:O1"/>
    <mergeCell ref="A2:O2"/>
    <mergeCell ref="A4:A6"/>
    <mergeCell ref="B4:N4"/>
    <mergeCell ref="O4:O6"/>
    <mergeCell ref="A74:N74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2022-09-29T13:13:52Z</dcterms:modified>
  <cp:category/>
  <cp:version/>
  <cp:contentType/>
  <cp:contentStatus/>
</cp:coreProperties>
</file>