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<sst xmlns="http://schemas.openxmlformats.org/spreadsheetml/2006/main" count="90" uniqueCount="87">
  <si>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</si>
  <si>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</si>
  <si>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</si>
  <si>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</si>
  <si>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</si>
  <si>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</si>
  <si>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</si>
  <si>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</si>
  <si>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</si>
  <si>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</si>
  <si>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</si>
  <si>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</si>
  <si>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</si>
  <si>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</si>
  <si>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</si>
  <si>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</si>
  <si>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</si>
  <si>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</si>
  <si>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</si>
  <si>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</si>
  <si>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</si>
  <si>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</si>
  <si>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</si>
  <si>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</si>
  <si>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</si>
  <si>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</si>
  <si>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</si>
  <si>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</si>
  <si>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</si>
  <si>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</si>
  <si>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</si>
  <si>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</si>
  <si>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</si>
  <si>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</si>
  <si>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</si>
  <si>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</si>
  <si>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</si>
  <si>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</si>
  <si>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</si>
  <si>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</si>
  <si>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</si>
  <si>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</si>
  <si>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</si>
  <si>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</si>
  <si>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</si>
  <si>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</si>
  <si>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</si>
  <si>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</si>
  <si>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</si>
  <si>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</si>
  <si>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</si>
  <si>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</si>
  <si>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</si>
  <si>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</si>
  <si>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</si>
  <si>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</si>
  <si>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</si>
  <si>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</si>
  <si>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</si>
  <si>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</si>
  <si>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</si>
  <si>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</si>
  <si>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</si>
  <si>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</si>
  <si>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</si>
  <si>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</si>
  <si>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</si>
  <si>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04/09/22 - VENCIMENTO 12/09/22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</si>
  <si>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</si>
  <si>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</si>
  <si>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</si>
  <si>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</si>
  <si>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</si>
  <si>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</si>
  <si>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 Acertos Financeiros (5.1. + 5.2. + 5.3. + 5.4.)</t>
  </si>
  <si>
    <t>5.2.6. Ajuste de Cronograma (+)</t>
  </si>
  <si>
    <t>5.2.7. Ajuste de Cronograma (-)</t>
  </si>
  <si>
    <t>5.2.9. Desconto do saldo remanescente de investimento em SMGO"</t>
  </si>
  <si>
    <t>5.2.10. Maggi Adm. de Consórcios LTDA</t>
  </si>
  <si>
    <t>5.2.11. Atualização Monetária</t>
  </si>
  <si>
    <t>5.2.12. Remuneração da Implantação de Wi-Fi</t>
  </si>
  <si>
    <t>5.2.13. Remuneração da Implantação de UCP</t>
  </si>
  <si>
    <t>5.2.14. Remuneração da Implantação de Telemetria</t>
  </si>
  <si>
    <t>5.2.15. Remuneração da Implantação Botão de Emergência</t>
  </si>
  <si>
    <t>5.2.16. Remuneração da Implantação Terminal de Dados</t>
  </si>
  <si>
    <t>5.2.17. Remuneração da Manutenção de Validadores</t>
  </si>
  <si>
    <t>5.2.18. Remuneração da Implantação de Validadores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</si>
</sst>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120707</v>
      </c>
      <c r="C7" s="9">
        <f t="shared" si="0"/>
        <v>84752</v>
      </c>
      <c r="D7" s="9">
        <f t="shared" si="0"/>
        <v>91876</v>
      </c>
      <c r="E7" s="9">
        <f t="shared" si="0"/>
        <v>20876</v>
      </c>
      <c r="F7" s="9">
        <f t="shared" si="0"/>
        <v>73781</v>
      </c>
      <c r="G7" s="9">
        <f t="shared" si="0"/>
        <v>103059</v>
      </c>
      <c r="H7" s="9">
        <f t="shared" si="0"/>
        <v>11760</v>
      </c>
      <c r="I7" s="9">
        <f t="shared" si="0"/>
        <v>82529</v>
      </c>
      <c r="J7" s="9">
        <f t="shared" si="0"/>
        <v>73755</v>
      </c>
      <c r="K7" s="9">
        <f t="shared" si="0"/>
        <v>118500</v>
      </c>
      <c r="L7" s="9">
        <f t="shared" si="0"/>
        <v>92677</v>
      </c>
      <c r="M7" s="9">
        <f t="shared" si="0"/>
        <v>36605</v>
      </c>
      <c r="N7" s="9">
        <f t="shared" si="0"/>
        <v>20980</v>
      </c>
      <c r="O7" s="9">
        <f t="shared" si="0"/>
        <v>931857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5856</v>
      </c>
      <c r="C8" s="11">
        <f t="shared" si="1"/>
        <v>6238</v>
      </c>
      <c r="D8" s="11">
        <f t="shared" si="1"/>
        <v>4743</v>
      </c>
      <c r="E8" s="11">
        <f t="shared" si="1"/>
        <v>847</v>
      </c>
      <c r="F8" s="11">
        <f t="shared" si="1"/>
        <v>3747</v>
      </c>
      <c r="G8" s="11">
        <f t="shared" si="1"/>
        <v>4799</v>
      </c>
      <c r="H8" s="11">
        <f t="shared" si="1"/>
        <v>728</v>
      </c>
      <c r="I8" s="11">
        <f t="shared" si="1"/>
        <v>6139</v>
      </c>
      <c r="J8" s="11">
        <f t="shared" si="1"/>
        <v>4330</v>
      </c>
      <c r="K8" s="11">
        <f t="shared" si="1"/>
        <v>4301</v>
      </c>
      <c r="L8" s="11">
        <f t="shared" si="1"/>
        <v>3181</v>
      </c>
      <c r="M8" s="11">
        <f t="shared" si="1"/>
        <v>1747</v>
      </c>
      <c r="N8" s="11">
        <f t="shared" si="1"/>
        <v>1153</v>
      </c>
      <c r="O8" s="11">
        <f t="shared" si="1"/>
        <v>47809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5856</v>
      </c>
      <c r="C9" s="11">
        <v>6238</v>
      </c>
      <c r="D9" s="11">
        <v>4743</v>
      </c>
      <c r="E9" s="11">
        <v>847</v>
      </c>
      <c r="F9" s="11">
        <v>3747</v>
      </c>
      <c r="G9" s="11">
        <v>4799</v>
      </c>
      <c r="H9" s="11">
        <v>728</v>
      </c>
      <c r="I9" s="11">
        <v>6139</v>
      </c>
      <c r="J9" s="11">
        <v>4330</v>
      </c>
      <c r="K9" s="11">
        <v>4299</v>
      </c>
      <c r="L9" s="11">
        <v>3181</v>
      </c>
      <c r="M9" s="11">
        <v>1747</v>
      </c>
      <c r="N9" s="11">
        <v>1151</v>
      </c>
      <c r="O9" s="11">
        <f>SUM(B9:N9)</f>
        <v>47805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2</v>
      </c>
      <c r="L10" s="13">
        <v>0</v>
      </c>
      <c r="M10" s="13">
        <v>0</v>
      </c>
      <c r="N10" s="13">
        <v>2</v>
      </c>
      <c r="O10" s="11">
        <f>SUM(B10:N10)</f>
        <v>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114851</v>
      </c>
      <c r="C11" s="13">
        <v>78514</v>
      </c>
      <c r="D11" s="13">
        <v>87133</v>
      </c>
      <c r="E11" s="13">
        <v>20029</v>
      </c>
      <c r="F11" s="13">
        <v>70034</v>
      </c>
      <c r="G11" s="13">
        <v>98260</v>
      </c>
      <c r="H11" s="13">
        <v>11032</v>
      </c>
      <c r="I11" s="13">
        <v>76390</v>
      </c>
      <c r="J11" s="13">
        <v>69425</v>
      </c>
      <c r="K11" s="13">
        <v>114199</v>
      </c>
      <c r="L11" s="13">
        <v>89496</v>
      </c>
      <c r="M11" s="13">
        <v>34858</v>
      </c>
      <c r="N11" s="13">
        <v>19827</v>
      </c>
      <c r="O11" s="11">
        <f>SUM(B11:N11)</f>
        <v>884048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2.9364</v>
      </c>
      <c r="C13" s="17">
        <v>3.0335</v>
      </c>
      <c r="D13" s="17">
        <v>2.6604</v>
      </c>
      <c r="E13" s="17">
        <v>4.5449</v>
      </c>
      <c r="F13" s="17">
        <v>3.0836</v>
      </c>
      <c r="G13" s="17">
        <v>2.5372</v>
      </c>
      <c r="H13" s="17">
        <v>3.4065</v>
      </c>
      <c r="I13" s="17">
        <v>3.0121</v>
      </c>
      <c r="J13" s="17">
        <v>3.0296</v>
      </c>
      <c r="K13" s="17">
        <v>2.8637</v>
      </c>
      <c r="L13" s="17">
        <v>3.2607</v>
      </c>
      <c r="M13" s="17">
        <v>3.7626</v>
      </c>
      <c r="N13" s="17">
        <v>3.3987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 t="s">
        <v>68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1.213022256934497</v>
      </c>
      <c r="C16" s="19">
        <v>1.274557375800778</v>
      </c>
      <c r="D16" s="19">
        <v>1.313619022283527</v>
      </c>
      <c r="E16" s="19">
        <v>0.923416593680909</v>
      </c>
      <c r="F16" s="19">
        <v>1.357339587494161</v>
      </c>
      <c r="G16" s="19">
        <v>1.445827163922598</v>
      </c>
      <c r="H16" s="19">
        <v>1.647018630232164</v>
      </c>
      <c r="I16" s="19">
        <v>1.171459530620052</v>
      </c>
      <c r="J16" s="19">
        <v>1.310191267974402</v>
      </c>
      <c r="K16" s="19">
        <v>1.176486895327127</v>
      </c>
      <c r="L16" s="19">
        <v>1.205571116966282</v>
      </c>
      <c r="M16" s="19">
        <v>1.230278820546568</v>
      </c>
      <c r="N16" s="19">
        <v>1.107467289697631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69</v>
      </c>
      <c r="B18" s="24">
        <f aca="true" t="shared" si="2" ref="B18:N18">SUM(B19:B27)</f>
        <v>524452.66</v>
      </c>
      <c r="C18" s="24">
        <f t="shared" si="2"/>
        <v>377672.06</v>
      </c>
      <c r="D18" s="24">
        <f t="shared" si="2"/>
        <v>364147.2</v>
      </c>
      <c r="E18" s="24">
        <f t="shared" si="2"/>
        <v>105504.18</v>
      </c>
      <c r="F18" s="24">
        <f t="shared" si="2"/>
        <v>346472.17000000004</v>
      </c>
      <c r="G18" s="24">
        <f t="shared" si="2"/>
        <v>451088.16000000003</v>
      </c>
      <c r="H18" s="24">
        <f t="shared" si="2"/>
        <v>77521.34000000003</v>
      </c>
      <c r="I18" s="24">
        <f t="shared" si="2"/>
        <v>358457.38000000006</v>
      </c>
      <c r="J18" s="24">
        <f t="shared" si="2"/>
        <v>335605.3600000001</v>
      </c>
      <c r="K18" s="24">
        <f t="shared" si="2"/>
        <v>474614.9</v>
      </c>
      <c r="L18" s="24">
        <f t="shared" si="2"/>
        <v>436353.25</v>
      </c>
      <c r="M18" s="24">
        <f t="shared" si="2"/>
        <v>214270.68999999997</v>
      </c>
      <c r="N18" s="24">
        <f t="shared" si="2"/>
        <v>97338.98000000003</v>
      </c>
      <c r="O18" s="24">
        <f>O19+O20+O21+O22+O23+O24+O25+O27</f>
        <v>4159862.7600000007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 aca="true" t="shared" si="3" ref="B19:N19">ROUND((B13+B14)*B7,2)</f>
        <v>354444.03</v>
      </c>
      <c r="C19" s="30">
        <f t="shared" si="3"/>
        <v>257095.19</v>
      </c>
      <c r="D19" s="30">
        <f t="shared" si="3"/>
        <v>244426.91</v>
      </c>
      <c r="E19" s="30">
        <f t="shared" si="3"/>
        <v>94879.33</v>
      </c>
      <c r="F19" s="30">
        <f t="shared" si="3"/>
        <v>227511.09</v>
      </c>
      <c r="G19" s="30">
        <f t="shared" si="3"/>
        <v>261481.29</v>
      </c>
      <c r="H19" s="30">
        <f t="shared" si="3"/>
        <v>40060.44</v>
      </c>
      <c r="I19" s="30">
        <f t="shared" si="3"/>
        <v>248585.6</v>
      </c>
      <c r="J19" s="30">
        <f t="shared" si="3"/>
        <v>223448.15</v>
      </c>
      <c r="K19" s="30">
        <f t="shared" si="3"/>
        <v>339348.45</v>
      </c>
      <c r="L19" s="30">
        <f t="shared" si="3"/>
        <v>302191.89</v>
      </c>
      <c r="M19" s="30">
        <f t="shared" si="3"/>
        <v>137729.97</v>
      </c>
      <c r="N19" s="30">
        <f t="shared" si="3"/>
        <v>71304.73</v>
      </c>
      <c r="O19" s="30">
        <f>SUM(B19:N19)</f>
        <v>2802507.0700000003</v>
      </c>
    </row>
    <row r="20" spans="1:23" ht="18.75" customHeight="1">
      <c r="A20" s="26" t="s">
        <v>35</v>
      </c>
      <c r="B20" s="30">
        <f>IF(B16&lt;&gt;0,ROUND((B16-1)*B19,2),0)</f>
        <v>75504.47</v>
      </c>
      <c r="C20" s="30">
        <f aca="true" t="shared" si="4" ref="C20:N20">IF(C16&lt;&gt;0,ROUND((C16-1)*C19,2),0)</f>
        <v>70587.38</v>
      </c>
      <c r="D20" s="30">
        <f t="shared" si="4"/>
        <v>76656.93</v>
      </c>
      <c r="E20" s="30">
        <f t="shared" si="4"/>
        <v>-7266.18</v>
      </c>
      <c r="F20" s="30">
        <f t="shared" si="4"/>
        <v>81298.72</v>
      </c>
      <c r="G20" s="30">
        <f t="shared" si="4"/>
        <v>116575.46</v>
      </c>
      <c r="H20" s="30">
        <f t="shared" si="4"/>
        <v>25919.85</v>
      </c>
      <c r="I20" s="30">
        <f t="shared" si="4"/>
        <v>42622.37</v>
      </c>
      <c r="J20" s="30">
        <f t="shared" si="4"/>
        <v>69311.66</v>
      </c>
      <c r="K20" s="30">
        <f t="shared" si="4"/>
        <v>59890.55</v>
      </c>
      <c r="L20" s="30">
        <f t="shared" si="4"/>
        <v>62121.92</v>
      </c>
      <c r="M20" s="30">
        <f t="shared" si="4"/>
        <v>31716.3</v>
      </c>
      <c r="N20" s="30">
        <f t="shared" si="4"/>
        <v>7662.93</v>
      </c>
      <c r="O20" s="30">
        <f aca="true" t="shared" si="5" ref="O19:O27">SUM(B20:N20)</f>
        <v>712602.3600000002</v>
      </c>
      <c r="W20" s="62"/>
    </row>
    <row r="21" spans="1:15" ht="18.75" customHeight="1">
      <c r="A21" s="26" t="s">
        <v>36</v>
      </c>
      <c r="B21" s="30">
        <v>28225.44</v>
      </c>
      <c r="C21" s="30">
        <v>20122.42</v>
      </c>
      <c r="D21" s="30">
        <v>15686.77</v>
      </c>
      <c r="E21" s="30">
        <v>6643.71</v>
      </c>
      <c r="F21" s="30">
        <v>17209.62</v>
      </c>
      <c r="G21" s="30">
        <v>26895.1</v>
      </c>
      <c r="H21" s="30">
        <v>2998.41</v>
      </c>
      <c r="I21" s="30">
        <v>21843.38</v>
      </c>
      <c r="J21" s="30">
        <v>19022.9</v>
      </c>
      <c r="K21" s="30">
        <v>30208.63</v>
      </c>
      <c r="L21" s="30">
        <v>27185.78</v>
      </c>
      <c r="M21" s="30">
        <v>12915.76</v>
      </c>
      <c r="N21" s="30">
        <v>7505.66</v>
      </c>
      <c r="O21" s="30">
        <f t="shared" si="5"/>
        <v>236463.58000000002</v>
      </c>
    </row>
    <row r="22" spans="1:15" ht="18.75" customHeight="1">
      <c r="A22" s="26" t="s">
        <v>37</v>
      </c>
      <c r="B22" s="30">
        <v>3574.14</v>
      </c>
      <c r="C22" s="30">
        <v>3574.14</v>
      </c>
      <c r="D22" s="30">
        <v>1787.07</v>
      </c>
      <c r="E22" s="30">
        <v>1787.07</v>
      </c>
      <c r="F22" s="30">
        <v>1787.07</v>
      </c>
      <c r="G22" s="30">
        <v>1787.07</v>
      </c>
      <c r="H22" s="30">
        <v>1787.07</v>
      </c>
      <c r="I22" s="30">
        <v>1787.07</v>
      </c>
      <c r="J22" s="30">
        <v>1787.07</v>
      </c>
      <c r="K22" s="30">
        <v>1787.07</v>
      </c>
      <c r="L22" s="30">
        <v>1787.07</v>
      </c>
      <c r="M22" s="30">
        <v>1787.07</v>
      </c>
      <c r="N22" s="30">
        <v>1787.07</v>
      </c>
      <c r="O22" s="30">
        <f t="shared" si="5"/>
        <v>26806.05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-7435.5</v>
      </c>
      <c r="E23" s="30">
        <v>0</v>
      </c>
      <c r="F23" s="30">
        <v>-10591.66</v>
      </c>
      <c r="G23" s="30">
        <v>0</v>
      </c>
      <c r="H23" s="30">
        <v>-2174.31</v>
      </c>
      <c r="I23" s="30">
        <v>0</v>
      </c>
      <c r="J23" s="30">
        <v>-6407.91</v>
      </c>
      <c r="K23" s="30">
        <v>0</v>
      </c>
      <c r="L23" s="30">
        <v>0</v>
      </c>
      <c r="M23" s="30">
        <v>0</v>
      </c>
      <c r="N23" s="30">
        <v>0</v>
      </c>
      <c r="O23" s="30">
        <f t="shared" si="5"/>
        <v>-26609.38</v>
      </c>
    </row>
    <row r="24" spans="1:26" ht="18.75" customHeight="1">
      <c r="A24" s="26" t="s">
        <v>70</v>
      </c>
      <c r="B24" s="30">
        <v>1276.03</v>
      </c>
      <c r="C24" s="30">
        <v>971.83</v>
      </c>
      <c r="D24" s="30">
        <v>915.3</v>
      </c>
      <c r="E24" s="30">
        <v>266.51</v>
      </c>
      <c r="F24" s="30">
        <v>877.61</v>
      </c>
      <c r="G24" s="30">
        <v>1122.59</v>
      </c>
      <c r="H24" s="30">
        <v>188.44</v>
      </c>
      <c r="I24" s="30">
        <v>869.53</v>
      </c>
      <c r="J24" s="30">
        <v>848</v>
      </c>
      <c r="K24" s="30">
        <v>1189.89</v>
      </c>
      <c r="L24" s="30">
        <v>1087.59</v>
      </c>
      <c r="M24" s="30">
        <v>508.8</v>
      </c>
      <c r="N24" s="30">
        <v>242.28</v>
      </c>
      <c r="O24" s="30">
        <f t="shared" si="5"/>
        <v>10364.4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986.48</v>
      </c>
      <c r="C25" s="30">
        <v>734.49</v>
      </c>
      <c r="D25" s="30">
        <v>644.15</v>
      </c>
      <c r="E25" s="30">
        <v>196.77</v>
      </c>
      <c r="F25" s="30">
        <v>648.24</v>
      </c>
      <c r="G25" s="30">
        <v>873.3</v>
      </c>
      <c r="H25" s="30">
        <v>161.72</v>
      </c>
      <c r="I25" s="30">
        <v>683.25</v>
      </c>
      <c r="J25" s="30">
        <v>652.27</v>
      </c>
      <c r="K25" s="30">
        <v>839.57</v>
      </c>
      <c r="L25" s="30">
        <v>745.22</v>
      </c>
      <c r="M25" s="30">
        <v>421.81</v>
      </c>
      <c r="N25" s="30">
        <v>221.02</v>
      </c>
      <c r="O25" s="30">
        <f t="shared" si="5"/>
        <v>7808.290000000001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72</v>
      </c>
      <c r="B26" s="30">
        <v>460.18</v>
      </c>
      <c r="C26" s="30">
        <v>342.62</v>
      </c>
      <c r="D26" s="30">
        <v>300.5</v>
      </c>
      <c r="E26" s="30">
        <v>91.79</v>
      </c>
      <c r="F26" s="30">
        <v>302.39</v>
      </c>
      <c r="G26" s="30">
        <v>407.38</v>
      </c>
      <c r="H26" s="30">
        <v>75.44</v>
      </c>
      <c r="I26" s="30">
        <v>316.85</v>
      </c>
      <c r="J26" s="30">
        <v>304.9</v>
      </c>
      <c r="K26" s="30">
        <v>386</v>
      </c>
      <c r="L26" s="30">
        <v>347.65</v>
      </c>
      <c r="M26" s="30">
        <v>196.77</v>
      </c>
      <c r="N26" s="30">
        <v>103.1</v>
      </c>
      <c r="O26" s="30">
        <f t="shared" si="5"/>
        <v>3635.57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73</v>
      </c>
      <c r="B27" s="30">
        <v>59981.89</v>
      </c>
      <c r="C27" s="30">
        <v>24243.99</v>
      </c>
      <c r="D27" s="30">
        <v>31165.07</v>
      </c>
      <c r="E27" s="30">
        <v>8905.18</v>
      </c>
      <c r="F27" s="30">
        <v>27429.09</v>
      </c>
      <c r="G27" s="30">
        <v>41945.97</v>
      </c>
      <c r="H27" s="30">
        <v>8504.28</v>
      </c>
      <c r="I27" s="30">
        <v>41749.33</v>
      </c>
      <c r="J27" s="30">
        <v>26638.32</v>
      </c>
      <c r="K27" s="30">
        <v>40964.74</v>
      </c>
      <c r="L27" s="30">
        <v>40886.13</v>
      </c>
      <c r="M27" s="30">
        <v>28994.21</v>
      </c>
      <c r="N27" s="30">
        <v>8512.19</v>
      </c>
      <c r="O27" s="30">
        <f t="shared" si="5"/>
        <v>389920.39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74</v>
      </c>
      <c r="B29" s="30">
        <f aca="true" t="shared" si="6" ref="B29:O29">+B30+B32+B52+B53+B56-B57</f>
        <v>-32861.94</v>
      </c>
      <c r="C29" s="30">
        <f>+C30+C32+C52+C53+C56-C57</f>
        <v>-32851.19</v>
      </c>
      <c r="D29" s="30">
        <f t="shared" si="6"/>
        <v>-25958.83</v>
      </c>
      <c r="E29" s="30">
        <f t="shared" si="6"/>
        <v>-5208.780000000001</v>
      </c>
      <c r="F29" s="30">
        <f t="shared" si="6"/>
        <v>-21366.86</v>
      </c>
      <c r="G29" s="30">
        <f t="shared" si="6"/>
        <v>-27357.879999999997</v>
      </c>
      <c r="H29" s="30">
        <f t="shared" si="6"/>
        <v>-4251.0599999999995</v>
      </c>
      <c r="I29" s="30">
        <f t="shared" si="6"/>
        <v>-31846.75</v>
      </c>
      <c r="J29" s="30">
        <f t="shared" si="6"/>
        <v>-23767.39</v>
      </c>
      <c r="K29" s="30">
        <f t="shared" si="6"/>
        <v>-25532.12</v>
      </c>
      <c r="L29" s="30">
        <f t="shared" si="6"/>
        <v>-20044.08</v>
      </c>
      <c r="M29" s="30">
        <f t="shared" si="6"/>
        <v>-10516.04</v>
      </c>
      <c r="N29" s="30">
        <f t="shared" si="6"/>
        <v>-6411.66</v>
      </c>
      <c r="O29" s="30">
        <f t="shared" si="6"/>
        <v>-267974.57999999996</v>
      </c>
    </row>
    <row r="30" spans="1:15" ht="18.75" customHeight="1">
      <c r="A30" s="26" t="s">
        <v>39</v>
      </c>
      <c r="B30" s="31">
        <f>+B31</f>
        <v>-25766.4</v>
      </c>
      <c r="C30" s="31">
        <f>+C31</f>
        <v>-27447.2</v>
      </c>
      <c r="D30" s="31">
        <f aca="true" t="shared" si="7" ref="D30:O30">+D31</f>
        <v>-20869.2</v>
      </c>
      <c r="E30" s="31">
        <f t="shared" si="7"/>
        <v>-3726.8</v>
      </c>
      <c r="F30" s="31">
        <f t="shared" si="7"/>
        <v>-16486.8</v>
      </c>
      <c r="G30" s="31">
        <f t="shared" si="7"/>
        <v>-21115.6</v>
      </c>
      <c r="H30" s="31">
        <f t="shared" si="7"/>
        <v>-3203.2</v>
      </c>
      <c r="I30" s="31">
        <f t="shared" si="7"/>
        <v>-27011.6</v>
      </c>
      <c r="J30" s="31">
        <f t="shared" si="7"/>
        <v>-19052</v>
      </c>
      <c r="K30" s="31">
        <f t="shared" si="7"/>
        <v>-18915.6</v>
      </c>
      <c r="L30" s="31">
        <f t="shared" si="7"/>
        <v>-13996.4</v>
      </c>
      <c r="M30" s="31">
        <f t="shared" si="7"/>
        <v>-7686.8</v>
      </c>
      <c r="N30" s="31">
        <f t="shared" si="7"/>
        <v>-5064.4</v>
      </c>
      <c r="O30" s="31">
        <f t="shared" si="7"/>
        <v>-210341.99999999997</v>
      </c>
    </row>
    <row r="31" spans="1:26" ht="18.75" customHeight="1">
      <c r="A31" s="27" t="s">
        <v>40</v>
      </c>
      <c r="B31" s="16">
        <f>ROUND((-B9)*$G$3,2)</f>
        <v>-25766.4</v>
      </c>
      <c r="C31" s="16">
        <f aca="true" t="shared" si="8" ref="C31:N31">ROUND((-C9)*$G$3,2)</f>
        <v>-27447.2</v>
      </c>
      <c r="D31" s="16">
        <f t="shared" si="8"/>
        <v>-20869.2</v>
      </c>
      <c r="E31" s="16">
        <f t="shared" si="8"/>
        <v>-3726.8</v>
      </c>
      <c r="F31" s="16">
        <f t="shared" si="8"/>
        <v>-16486.8</v>
      </c>
      <c r="G31" s="16">
        <f t="shared" si="8"/>
        <v>-21115.6</v>
      </c>
      <c r="H31" s="16">
        <f t="shared" si="8"/>
        <v>-3203.2</v>
      </c>
      <c r="I31" s="16">
        <f t="shared" si="8"/>
        <v>-27011.6</v>
      </c>
      <c r="J31" s="16">
        <f t="shared" si="8"/>
        <v>-19052</v>
      </c>
      <c r="K31" s="16">
        <f t="shared" si="8"/>
        <v>-18915.6</v>
      </c>
      <c r="L31" s="16">
        <f t="shared" si="8"/>
        <v>-13996.4</v>
      </c>
      <c r="M31" s="16">
        <f t="shared" si="8"/>
        <v>-7686.8</v>
      </c>
      <c r="N31" s="16">
        <f t="shared" si="8"/>
        <v>-5064.4</v>
      </c>
      <c r="O31" s="32">
        <f aca="true" t="shared" si="9" ref="O31:O57">SUM(B31:N31)</f>
        <v>-210341.99999999997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41</v>
      </c>
      <c r="B32" s="31">
        <f>SUM(B33:B50)</f>
        <v>-7095.54</v>
      </c>
      <c r="C32" s="31">
        <f aca="true" t="shared" si="10" ref="C32:O32">SUM(C33:C50)</f>
        <v>-5403.99</v>
      </c>
      <c r="D32" s="31">
        <f t="shared" si="10"/>
        <v>-5089.63</v>
      </c>
      <c r="E32" s="31">
        <f t="shared" si="10"/>
        <v>-1481.98</v>
      </c>
      <c r="F32" s="31">
        <f t="shared" si="10"/>
        <v>-4880.06</v>
      </c>
      <c r="G32" s="31">
        <f t="shared" si="10"/>
        <v>-6242.28</v>
      </c>
      <c r="H32" s="31">
        <f t="shared" si="10"/>
        <v>-1047.86</v>
      </c>
      <c r="I32" s="31">
        <f t="shared" si="10"/>
        <v>-4835.15</v>
      </c>
      <c r="J32" s="31">
        <f t="shared" si="10"/>
        <v>-4715.39</v>
      </c>
      <c r="K32" s="31">
        <f t="shared" si="10"/>
        <v>-6616.52</v>
      </c>
      <c r="L32" s="31">
        <f t="shared" si="10"/>
        <v>-6047.68</v>
      </c>
      <c r="M32" s="31">
        <f t="shared" si="10"/>
        <v>-2829.24</v>
      </c>
      <c r="N32" s="31">
        <f t="shared" si="10"/>
        <v>-1347.26</v>
      </c>
      <c r="O32" s="31">
        <f t="shared" si="10"/>
        <v>-57632.579999999994</v>
      </c>
    </row>
    <row r="33" spans="1:26" ht="18.75" customHeight="1">
      <c r="A33" s="27" t="s">
        <v>42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43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44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45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46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75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76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47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77</v>
      </c>
      <c r="B41" s="33">
        <v>-7095.54</v>
      </c>
      <c r="C41" s="33">
        <v>-5403.99</v>
      </c>
      <c r="D41" s="33">
        <v>-5089.63</v>
      </c>
      <c r="E41" s="33">
        <v>-1481.98</v>
      </c>
      <c r="F41" s="33">
        <v>-4880.06</v>
      </c>
      <c r="G41" s="33">
        <v>-6242.28</v>
      </c>
      <c r="H41" s="33">
        <v>-1047.86</v>
      </c>
      <c r="I41" s="33">
        <v>-4835.15</v>
      </c>
      <c r="J41" s="33">
        <v>-4715.39</v>
      </c>
      <c r="K41" s="33">
        <v>-6616.52</v>
      </c>
      <c r="L41" s="33">
        <v>-6047.68</v>
      </c>
      <c r="M41" s="33">
        <v>-2829.24</v>
      </c>
      <c r="N41" s="33">
        <v>-1347.26</v>
      </c>
      <c r="O41" s="33">
        <f t="shared" si="9"/>
        <v>-57632.579999999994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78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 aca="true" t="shared" si="11" ref="O42:O50">SUM(B42:N42)</f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79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 t="shared" si="11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 t="s">
        <v>80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f t="shared" si="11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2" t="s">
        <v>81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f t="shared" si="11"/>
        <v>0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2" t="s">
        <v>82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f t="shared" si="11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12" t="s">
        <v>83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f t="shared" si="11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2" t="s">
        <v>84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f t="shared" si="11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2" t="s">
        <v>85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f t="shared" si="11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2" t="s">
        <v>86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f t="shared" si="11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26" t="s">
        <v>48</v>
      </c>
      <c r="B52" s="35">
        <v>0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3">
        <f t="shared" si="9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26" t="s">
        <v>49</v>
      </c>
      <c r="B53" s="35">
        <v>0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3">
        <f t="shared" si="9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26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3"/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4" t="s">
        <v>50</v>
      </c>
      <c r="B55" s="36">
        <f aca="true" t="shared" si="12" ref="B55:N55">+B18+B29</f>
        <v>491590.72000000003</v>
      </c>
      <c r="C55" s="36">
        <f t="shared" si="12"/>
        <v>344820.87</v>
      </c>
      <c r="D55" s="36">
        <f t="shared" si="12"/>
        <v>338188.37</v>
      </c>
      <c r="E55" s="36">
        <f t="shared" si="12"/>
        <v>100295.4</v>
      </c>
      <c r="F55" s="36">
        <f t="shared" si="12"/>
        <v>325105.31000000006</v>
      </c>
      <c r="G55" s="36">
        <f t="shared" si="12"/>
        <v>423730.28</v>
      </c>
      <c r="H55" s="36">
        <f t="shared" si="12"/>
        <v>73270.28000000003</v>
      </c>
      <c r="I55" s="36">
        <f t="shared" si="12"/>
        <v>326610.63000000006</v>
      </c>
      <c r="J55" s="36">
        <f t="shared" si="12"/>
        <v>311837.9700000001</v>
      </c>
      <c r="K55" s="36">
        <f t="shared" si="12"/>
        <v>449082.78</v>
      </c>
      <c r="L55" s="36">
        <f t="shared" si="12"/>
        <v>416309.17</v>
      </c>
      <c r="M55" s="36">
        <f t="shared" si="12"/>
        <v>203754.64999999997</v>
      </c>
      <c r="N55" s="36">
        <f t="shared" si="12"/>
        <v>90927.32000000002</v>
      </c>
      <c r="O55" s="36">
        <f>SUM(B55:N55)</f>
        <v>3895523.75</v>
      </c>
      <c r="P55"/>
      <c r="Q55" s="43"/>
      <c r="R55"/>
      <c r="S55"/>
      <c r="T55"/>
      <c r="U55"/>
      <c r="V55"/>
      <c r="W55"/>
      <c r="X55"/>
      <c r="Y55"/>
      <c r="Z55"/>
    </row>
    <row r="56" spans="1:19" ht="18.75" customHeight="1">
      <c r="A56" s="37" t="s">
        <v>51</v>
      </c>
      <c r="B56" s="33">
        <v>0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16">
        <f t="shared" si="9"/>
        <v>0</v>
      </c>
      <c r="P56"/>
      <c r="Q56"/>
      <c r="R56"/>
      <c r="S56"/>
    </row>
    <row r="57" spans="1:19" ht="18.75" customHeight="1">
      <c r="A57" s="37" t="s">
        <v>52</v>
      </c>
      <c r="B57" s="33">
        <v>0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16">
        <f t="shared" si="9"/>
        <v>0</v>
      </c>
      <c r="P57"/>
      <c r="Q57"/>
      <c r="R57"/>
      <c r="S57"/>
    </row>
    <row r="58" spans="1:19" ht="15.75">
      <c r="A58" s="38"/>
      <c r="B58" s="39"/>
      <c r="C58" s="39"/>
      <c r="D58" s="40"/>
      <c r="E58" s="40"/>
      <c r="F58" s="40"/>
      <c r="G58" s="40"/>
      <c r="H58" s="40"/>
      <c r="I58" s="39"/>
      <c r="J58" s="40"/>
      <c r="K58" s="40"/>
      <c r="L58" s="40"/>
      <c r="M58" s="40"/>
      <c r="N58" s="40"/>
      <c r="O58" s="41"/>
      <c r="P58" s="42"/>
      <c r="Q58"/>
      <c r="R58" s="43"/>
      <c r="S58"/>
    </row>
    <row r="59" spans="1:19" ht="12.75" customHeight="1">
      <c r="A59" s="44"/>
      <c r="B59" s="45"/>
      <c r="C59" s="45"/>
      <c r="D59" s="46"/>
      <c r="E59" s="46"/>
      <c r="F59" s="46"/>
      <c r="G59" s="46"/>
      <c r="H59" s="46"/>
      <c r="I59" s="45"/>
      <c r="J59" s="46"/>
      <c r="K59" s="46"/>
      <c r="L59" s="46"/>
      <c r="M59" s="46"/>
      <c r="N59" s="46"/>
      <c r="O59" s="47"/>
      <c r="P59" s="42"/>
      <c r="Q59"/>
      <c r="R59" s="43"/>
      <c r="S59"/>
    </row>
    <row r="60" spans="1:17" ht="15" customHeight="1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50"/>
      <c r="Q60"/>
    </row>
    <row r="61" spans="1:17" ht="18.75" customHeight="1">
      <c r="A61" s="14" t="s">
        <v>54</v>
      </c>
      <c r="B61" s="51">
        <f aca="true" t="shared" si="13" ref="B61:O61">SUM(B62:B72)</f>
        <v>491590.72000000003</v>
      </c>
      <c r="C61" s="51">
        <f t="shared" si="13"/>
        <v>344820.87</v>
      </c>
      <c r="D61" s="51">
        <f t="shared" si="13"/>
        <v>338188.37</v>
      </c>
      <c r="E61" s="51">
        <f t="shared" si="13"/>
        <v>100295.4</v>
      </c>
      <c r="F61" s="51">
        <f t="shared" si="13"/>
        <v>325105.31</v>
      </c>
      <c r="G61" s="51">
        <f t="shared" si="13"/>
        <v>423730.29</v>
      </c>
      <c r="H61" s="51">
        <f t="shared" si="13"/>
        <v>73270.28</v>
      </c>
      <c r="I61" s="51">
        <f t="shared" si="13"/>
        <v>326610.63</v>
      </c>
      <c r="J61" s="51">
        <f t="shared" si="13"/>
        <v>311837.97</v>
      </c>
      <c r="K61" s="51">
        <f t="shared" si="13"/>
        <v>449082.78</v>
      </c>
      <c r="L61" s="51">
        <f t="shared" si="13"/>
        <v>416309.18</v>
      </c>
      <c r="M61" s="51">
        <f t="shared" si="13"/>
        <v>203754.65</v>
      </c>
      <c r="N61" s="51">
        <f t="shared" si="13"/>
        <v>90927.31</v>
      </c>
      <c r="O61" s="36">
        <f t="shared" si="13"/>
        <v>3895523.76</v>
      </c>
      <c r="Q61"/>
    </row>
    <row r="62" spans="1:18" ht="18.75" customHeight="1">
      <c r="A62" s="26" t="s">
        <v>55</v>
      </c>
      <c r="B62" s="51">
        <v>411743.09</v>
      </c>
      <c r="C62" s="51">
        <v>255059.34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36">
        <f>SUM(B62:N62)</f>
        <v>666802.43</v>
      </c>
      <c r="P62"/>
      <c r="Q62"/>
      <c r="R62" s="43"/>
    </row>
    <row r="63" spans="1:16" ht="18.75" customHeight="1">
      <c r="A63" s="26" t="s">
        <v>56</v>
      </c>
      <c r="B63" s="51">
        <v>79847.63</v>
      </c>
      <c r="C63" s="51">
        <v>89761.53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36">
        <f aca="true" t="shared" si="14" ref="O63:O72">SUM(B63:N63)</f>
        <v>169609.16</v>
      </c>
      <c r="P63"/>
    </row>
    <row r="64" spans="1:17" ht="18.75" customHeight="1">
      <c r="A64" s="26" t="s">
        <v>57</v>
      </c>
      <c r="B64" s="52">
        <v>0</v>
      </c>
      <c r="C64" s="52">
        <v>0</v>
      </c>
      <c r="D64" s="31">
        <v>338188.37</v>
      </c>
      <c r="E64" s="52">
        <v>0</v>
      </c>
      <c r="F64" s="52">
        <v>0</v>
      </c>
      <c r="G64" s="52">
        <v>0</v>
      </c>
      <c r="H64" s="51">
        <v>73270.28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31">
        <f t="shared" si="14"/>
        <v>411458.65</v>
      </c>
      <c r="Q64"/>
    </row>
    <row r="65" spans="1:18" ht="18.75" customHeight="1">
      <c r="A65" s="26" t="s">
        <v>58</v>
      </c>
      <c r="B65" s="52">
        <v>0</v>
      </c>
      <c r="C65" s="52">
        <v>0</v>
      </c>
      <c r="D65" s="52">
        <v>0</v>
      </c>
      <c r="E65" s="31">
        <v>100295.4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36">
        <f t="shared" si="14"/>
        <v>100295.4</v>
      </c>
      <c r="R65"/>
    </row>
    <row r="66" spans="1:19" ht="18.75" customHeight="1">
      <c r="A66" s="26" t="s">
        <v>59</v>
      </c>
      <c r="B66" s="52">
        <v>0</v>
      </c>
      <c r="C66" s="52">
        <v>0</v>
      </c>
      <c r="D66" s="52">
        <v>0</v>
      </c>
      <c r="E66" s="52">
        <v>0</v>
      </c>
      <c r="F66" s="31">
        <v>325105.31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31">
        <f t="shared" si="14"/>
        <v>325105.31</v>
      </c>
      <c r="S66"/>
    </row>
    <row r="67" spans="1:20" ht="18.75" customHeight="1">
      <c r="A67" s="26" t="s">
        <v>60</v>
      </c>
      <c r="B67" s="52">
        <v>0</v>
      </c>
      <c r="C67" s="52">
        <v>0</v>
      </c>
      <c r="D67" s="52">
        <v>0</v>
      </c>
      <c r="E67" s="52">
        <v>0</v>
      </c>
      <c r="F67" s="52">
        <v>0</v>
      </c>
      <c r="G67" s="51">
        <v>423730.29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36">
        <f t="shared" si="14"/>
        <v>423730.29</v>
      </c>
      <c r="T67"/>
    </row>
    <row r="68" spans="1:21" ht="18.75" customHeight="1">
      <c r="A68" s="26" t="s">
        <v>61</v>
      </c>
      <c r="B68" s="52">
        <v>0</v>
      </c>
      <c r="C68" s="52">
        <v>0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1">
        <v>326610.63</v>
      </c>
      <c r="J68" s="52">
        <v>0</v>
      </c>
      <c r="K68" s="52">
        <v>0</v>
      </c>
      <c r="L68" s="52">
        <v>0</v>
      </c>
      <c r="M68" s="52">
        <v>0</v>
      </c>
      <c r="N68" s="52">
        <v>0</v>
      </c>
      <c r="O68" s="36">
        <f t="shared" si="14"/>
        <v>326610.63</v>
      </c>
      <c r="U68"/>
    </row>
    <row r="69" spans="1:22" ht="18.75" customHeight="1">
      <c r="A69" s="26" t="s">
        <v>62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31">
        <v>311837.97</v>
      </c>
      <c r="K69" s="52">
        <v>0</v>
      </c>
      <c r="L69" s="52">
        <v>0</v>
      </c>
      <c r="M69" s="52">
        <v>0</v>
      </c>
      <c r="N69" s="52">
        <v>0</v>
      </c>
      <c r="O69" s="36">
        <f t="shared" si="14"/>
        <v>311837.97</v>
      </c>
      <c r="V69"/>
    </row>
    <row r="70" spans="1:23" ht="18.75" customHeight="1">
      <c r="A70" s="26" t="s">
        <v>63</v>
      </c>
      <c r="B70" s="52">
        <v>0</v>
      </c>
      <c r="C70" s="52">
        <v>0</v>
      </c>
      <c r="D70" s="52">
        <v>0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31">
        <v>449082.78</v>
      </c>
      <c r="L70" s="31">
        <v>416309.18</v>
      </c>
      <c r="M70" s="52">
        <v>0</v>
      </c>
      <c r="N70" s="52">
        <v>0</v>
      </c>
      <c r="O70" s="36">
        <f t="shared" si="14"/>
        <v>865391.96</v>
      </c>
      <c r="P70"/>
      <c r="W70"/>
    </row>
    <row r="71" spans="1:25" ht="18.75" customHeight="1">
      <c r="A71" s="26" t="s">
        <v>64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31">
        <v>203754.65</v>
      </c>
      <c r="N71" s="52">
        <v>0</v>
      </c>
      <c r="O71" s="36">
        <f t="shared" si="14"/>
        <v>203754.65</v>
      </c>
      <c r="R71"/>
      <c r="Y71"/>
    </row>
    <row r="72" spans="1:26" ht="18.75" customHeight="1">
      <c r="A72" s="38" t="s">
        <v>65</v>
      </c>
      <c r="B72" s="53">
        <v>0</v>
      </c>
      <c r="C72" s="53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4">
        <v>90927.31</v>
      </c>
      <c r="O72" s="55">
        <f t="shared" si="14"/>
        <v>90927.31</v>
      </c>
      <c r="P72"/>
      <c r="S72"/>
      <c r="Z72"/>
    </row>
    <row r="73" spans="1:12" ht="21" customHeight="1">
      <c r="A73" s="56" t="s">
        <v>53</v>
      </c>
      <c r="B73" s="57"/>
      <c r="C73" s="57"/>
      <c r="D73"/>
      <c r="E73"/>
      <c r="F73"/>
      <c r="G73"/>
      <c r="H73" s="58"/>
      <c r="I73" s="58"/>
      <c r="J73"/>
      <c r="K73"/>
      <c r="L73"/>
    </row>
    <row r="74" spans="1:14" ht="15.7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</row>
    <row r="75" spans="2:12" ht="13.5">
      <c r="B75" s="57"/>
      <c r="C75" s="57"/>
      <c r="D75"/>
      <c r="E75"/>
      <c r="F75"/>
      <c r="G75"/>
      <c r="H75" s="58"/>
      <c r="I75" s="58"/>
      <c r="J75"/>
      <c r="K75"/>
      <c r="L75"/>
    </row>
    <row r="76" spans="2:12" ht="13.5">
      <c r="B76" s="57"/>
      <c r="C76" s="57"/>
      <c r="D76"/>
      <c r="E76"/>
      <c r="F76"/>
      <c r="G76"/>
      <c r="H76"/>
      <c r="I76"/>
      <c r="J76"/>
      <c r="K76"/>
      <c r="L76"/>
    </row>
    <row r="77" spans="2:12" ht="13.5">
      <c r="B77"/>
      <c r="C77"/>
      <c r="D77"/>
      <c r="E77"/>
      <c r="F77"/>
      <c r="G77"/>
      <c r="H77" s="59"/>
      <c r="I77" s="59"/>
      <c r="J77" s="60"/>
      <c r="K77" s="60"/>
      <c r="L77" s="60"/>
    </row>
    <row r="78" spans="2:12" ht="13.5">
      <c r="B78"/>
      <c r="C78"/>
      <c r="D78"/>
      <c r="E78"/>
      <c r="F78"/>
      <c r="G78"/>
      <c r="H78"/>
      <c r="I78"/>
      <c r="J78"/>
      <c r="K78"/>
      <c r="L78"/>
    </row>
    <row r="79" spans="2:12" ht="13.5">
      <c r="B79"/>
      <c r="C79"/>
      <c r="D79"/>
      <c r="E79"/>
      <c r="F79"/>
      <c r="G79"/>
      <c r="H79"/>
      <c r="I79"/>
      <c r="J79"/>
      <c r="K79"/>
      <c r="L79"/>
    </row>
    <row r="80" spans="2:12" ht="13.5">
      <c r="B80"/>
      <c r="C80"/>
      <c r="D80"/>
      <c r="E80"/>
      <c r="F80"/>
      <c r="G80"/>
      <c r="H80"/>
      <c r="I80"/>
      <c r="J80"/>
      <c r="K80"/>
      <c r="L80"/>
    </row>
    <row r="81" spans="2:12" ht="13.5">
      <c r="B81"/>
      <c r="C81"/>
      <c r="D81"/>
      <c r="E81"/>
      <c r="F81"/>
      <c r="G81"/>
      <c r="H81"/>
      <c r="I81"/>
      <c r="J81"/>
      <c r="K81"/>
      <c r="L81"/>
    </row>
    <row r="82" spans="2:12" ht="13.5">
      <c r="B82"/>
      <c r="C82"/>
      <c r="D82"/>
      <c r="E82"/>
      <c r="F82"/>
      <c r="G82"/>
      <c r="H82"/>
      <c r="I82"/>
      <c r="J82"/>
      <c r="K82"/>
      <c r="L82"/>
    </row>
    <row r="83" spans="2:12" ht="13.5">
      <c r="B83"/>
      <c r="C83"/>
      <c r="D83"/>
      <c r="E83"/>
      <c r="F83"/>
      <c r="G83"/>
      <c r="H83"/>
      <c r="I83"/>
      <c r="J83"/>
      <c r="K83"/>
      <c r="L83"/>
    </row>
    <row r="84" ht="13.5">
      <c r="K84"/>
    </row>
    <row r="85" ht="13.5">
      <c r="L85"/>
    </row>
    <row r="86" ht="13.5">
      <c r="M86"/>
    </row>
    <row r="87" ht="13.5">
      <c r="N87"/>
    </row>
    <row r="114" spans="2:14" ht="13.5"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</row>
    <row r="116" spans="2:14" ht="13.5"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2022-09-09T20:22:48Z</dcterms:modified>
  <cp:category/>
  <cp:version/>
  <cp:contentType/>
  <cp:contentStatus/>
</cp:coreProperties>
</file>