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<sst xmlns="http://schemas.openxmlformats.org/spreadsheetml/2006/main" count="82" uniqueCount="81">
  <si>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</si>
  <si>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</si>
  <si>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</si>
  <si>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</si>
  <si>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</si>
  <si>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</si>
  <si>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</si>
  <si>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</si>
  <si>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</si>
  <si>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</si>
  <si>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</si>
  <si>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</si>
  <si>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</si>
  <si>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</si>
  <si>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</si>
  <si>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</si>
  <si>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</si>
  <si>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</si>
  <si>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</si>
  <si>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</si>
  <si>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</si>
  <si>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</si>
  <si>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</si>
  <si>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</si>
  <si>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</si>
  <si>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</si>
  <si>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</si>
  <si>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</si>
  <si>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</si>
  <si>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</si>
  <si>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</si>
  <si>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</si>
  <si>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</si>
  <si>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</si>
  <si>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</si>
  <si>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</si>
  <si>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</si>
  <si>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</si>
  <si>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</si>
  <si>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</si>
  <si>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</si>
  <si>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</si>
  <si>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</si>
  <si>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</si>
  <si>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</si>
  <si>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</si>
  <si>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</si>
  <si>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</si>
  <si>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</si>
  <si>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</si>
  <si>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</si>
  <si>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</si>
  <si>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</si>
  <si>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</si>
  <si>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</si>
  <si>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</si>
  <si>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</si>
  <si>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</si>
  <si>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</si>
  <si>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</si>
  <si>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</si>
  <si>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</si>
  <si>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</si>
  <si>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</si>
  <si>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</si>
  <si>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</si>
  <si>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</si>
  <si>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</si>
  <si>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</si>
  <si>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</si>
  <si>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</si>
  <si>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</si>
  <si>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09/09/22 - VENCIMENTO 16/09/22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</si>
  <si>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</si>
  <si>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</si>
  <si>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</si>
  <si>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</si>
  <si>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</si>
  <si>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</si>
  <si>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7.15. Consórcio KBPX</t>
  </si>
  <si>
    <t>¹ Fator de transição de 29/04/22 a 05/05/22 e energia para tração de julho e agosto.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</si>
</sst>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90271</v>
      </c>
      <c r="C7" s="10">
        <f>C8+C11</f>
        <v>107304</v>
      </c>
      <c r="D7" s="10">
        <f aca="true" t="shared" si="0" ref="D7:K7">D8+D11</f>
        <v>320912</v>
      </c>
      <c r="E7" s="10">
        <f t="shared" si="0"/>
        <v>258059</v>
      </c>
      <c r="F7" s="10">
        <f t="shared" si="0"/>
        <v>272251</v>
      </c>
      <c r="G7" s="10">
        <f t="shared" si="0"/>
        <v>146366</v>
      </c>
      <c r="H7" s="10">
        <f t="shared" si="0"/>
        <v>79419</v>
      </c>
      <c r="I7" s="10">
        <f t="shared" si="0"/>
        <v>120130</v>
      </c>
      <c r="J7" s="10">
        <f t="shared" si="0"/>
        <v>118340</v>
      </c>
      <c r="K7" s="10">
        <f t="shared" si="0"/>
        <v>216910</v>
      </c>
      <c r="L7" s="10">
        <f>SUM(B7:K7)</f>
        <v>1729962</v>
      </c>
      <c r="M7" s="11"/>
    </row>
    <row r="8" spans="1:13" ht="17.25" customHeight="1">
      <c r="A8" s="12" t="s">
        <v>18</v>
      </c>
      <c r="B8" s="13">
        <f>B9+B10</f>
        <v>5978</v>
      </c>
      <c r="C8" s="13">
        <f aca="true" t="shared" si="1" ref="C8:K8">C9+C10</f>
        <v>6466</v>
      </c>
      <c r="D8" s="13">
        <f t="shared" si="1"/>
        <v>19774</v>
      </c>
      <c r="E8" s="13">
        <f t="shared" si="1"/>
        <v>13955</v>
      </c>
      <c r="F8" s="13">
        <f t="shared" si="1"/>
        <v>13593</v>
      </c>
      <c r="G8" s="13">
        <f t="shared" si="1"/>
        <v>10030</v>
      </c>
      <c r="H8" s="13">
        <f t="shared" si="1"/>
        <v>4671</v>
      </c>
      <c r="I8" s="13">
        <f t="shared" si="1"/>
        <v>5556</v>
      </c>
      <c r="J8" s="13">
        <f t="shared" si="1"/>
        <v>7214</v>
      </c>
      <c r="K8" s="13">
        <f t="shared" si="1"/>
        <v>12143</v>
      </c>
      <c r="L8" s="13">
        <f>SUM(B8:K8)</f>
        <v>99380</v>
      </c>
      <c r="M8"/>
    </row>
    <row r="9" spans="1:13" ht="17.25" customHeight="1">
      <c r="A9" s="14" t="s">
        <v>19</v>
      </c>
      <c r="B9" s="15">
        <v>5978</v>
      </c>
      <c r="C9" s="15">
        <v>6466</v>
      </c>
      <c r="D9" s="15">
        <v>19774</v>
      </c>
      <c r="E9" s="15">
        <v>13955</v>
      </c>
      <c r="F9" s="15">
        <v>13593</v>
      </c>
      <c r="G9" s="15">
        <v>10030</v>
      </c>
      <c r="H9" s="15">
        <v>4623</v>
      </c>
      <c r="I9" s="15">
        <v>5556</v>
      </c>
      <c r="J9" s="15">
        <v>7214</v>
      </c>
      <c r="K9" s="15">
        <v>12143</v>
      </c>
      <c r="L9" s="13">
        <f>SUM(B9:K9)</f>
        <v>99332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48</v>
      </c>
      <c r="I10" s="15">
        <v>0</v>
      </c>
      <c r="J10" s="15">
        <v>0</v>
      </c>
      <c r="K10" s="15">
        <v>0</v>
      </c>
      <c r="L10" s="13">
        <f>SUM(B10:K10)</f>
        <v>48</v>
      </c>
      <c r="M10"/>
    </row>
    <row r="11" spans="1:13" ht="17.25" customHeight="1">
      <c r="A11" s="12" t="s">
        <v>21</v>
      </c>
      <c r="B11" s="15">
        <v>84293</v>
      </c>
      <c r="C11" s="15">
        <v>100838</v>
      </c>
      <c r="D11" s="15">
        <v>301138</v>
      </c>
      <c r="E11" s="15">
        <v>244104</v>
      </c>
      <c r="F11" s="15">
        <v>258658</v>
      </c>
      <c r="G11" s="15">
        <v>136336</v>
      </c>
      <c r="H11" s="15">
        <v>74748</v>
      </c>
      <c r="I11" s="15">
        <v>114574</v>
      </c>
      <c r="J11" s="15">
        <v>111126</v>
      </c>
      <c r="K11" s="15">
        <v>204767</v>
      </c>
      <c r="L11" s="13">
        <f>SUM(B11:K11)</f>
        <v>1630582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73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1.242101902101054</v>
      </c>
      <c r="C16" s="22">
        <v>1.202918423386968</v>
      </c>
      <c r="D16" s="22">
        <v>1.060852074302532</v>
      </c>
      <c r="E16" s="22">
        <v>1.080633916909867</v>
      </c>
      <c r="F16" s="22">
        <v>1.215087615617775</v>
      </c>
      <c r="G16" s="22">
        <v>1.219547964545866</v>
      </c>
      <c r="H16" s="22">
        <v>1.114662495122618</v>
      </c>
      <c r="I16" s="22">
        <v>1.180838085537023</v>
      </c>
      <c r="J16" s="22">
        <v>1.3489048890148</v>
      </c>
      <c r="K16" s="22">
        <v>1.130215771170507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808804.8499999999</v>
      </c>
      <c r="C18" s="25">
        <f aca="true" t="shared" si="2" ref="C18:K18">SUM(C19:C26)</f>
        <v>543836.75</v>
      </c>
      <c r="D18" s="25">
        <f t="shared" si="2"/>
        <v>1720099.96</v>
      </c>
      <c r="E18" s="25">
        <f t="shared" si="2"/>
        <v>1418896.01</v>
      </c>
      <c r="F18" s="25">
        <f t="shared" si="2"/>
        <v>1509813.51</v>
      </c>
      <c r="G18" s="25">
        <f t="shared" si="2"/>
        <v>893669.55</v>
      </c>
      <c r="H18" s="25">
        <f t="shared" si="2"/>
        <v>490093.57</v>
      </c>
      <c r="I18" s="25">
        <f t="shared" si="2"/>
        <v>638219.55</v>
      </c>
      <c r="J18" s="25">
        <f t="shared" si="2"/>
        <v>778907.23</v>
      </c>
      <c r="K18" s="25">
        <f t="shared" si="2"/>
        <v>975522.72</v>
      </c>
      <c r="L18" s="25">
        <f>SUM(B18:K18)</f>
        <v>9777863.7</v>
      </c>
      <c r="M18"/>
    </row>
    <row r="19" spans="1:13" ht="17.25" customHeight="1">
      <c r="A19" s="26" t="s">
        <v>24</v>
      </c>
      <c r="B19" s="60">
        <f>ROUND((B13+B14)*B7,2)</f>
        <v>646250.09</v>
      </c>
      <c r="C19" s="60">
        <f aca="true" t="shared" si="3" ref="C19:K19">ROUND((C13+C14)*C7,2)</f>
        <v>440332.69</v>
      </c>
      <c r="D19" s="60">
        <f t="shared" si="3"/>
        <v>1567334.21</v>
      </c>
      <c r="E19" s="60">
        <f t="shared" si="3"/>
        <v>1276669.48</v>
      </c>
      <c r="F19" s="60">
        <f t="shared" si="3"/>
        <v>1190063.57</v>
      </c>
      <c r="G19" s="60">
        <f t="shared" si="3"/>
        <v>703493.54</v>
      </c>
      <c r="H19" s="60">
        <f t="shared" si="3"/>
        <v>420475.95</v>
      </c>
      <c r="I19" s="60">
        <f t="shared" si="3"/>
        <v>527322.65</v>
      </c>
      <c r="J19" s="60">
        <f t="shared" si="3"/>
        <v>559452.35</v>
      </c>
      <c r="K19" s="60">
        <f t="shared" si="3"/>
        <v>837381.06</v>
      </c>
      <c r="L19" s="33">
        <f>SUM(B19:K19)</f>
        <v>8168775.59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156458.38</v>
      </c>
      <c r="C20" s="33">
        <f t="shared" si="4"/>
        <v>89351.62</v>
      </c>
      <c r="D20" s="33">
        <f t="shared" si="4"/>
        <v>95375.54</v>
      </c>
      <c r="E20" s="33">
        <f t="shared" si="4"/>
        <v>102942.86</v>
      </c>
      <c r="F20" s="33">
        <f t="shared" si="4"/>
        <v>255967.94</v>
      </c>
      <c r="G20" s="33">
        <f t="shared" si="4"/>
        <v>154450.57</v>
      </c>
      <c r="H20" s="33">
        <f t="shared" si="4"/>
        <v>48212.82</v>
      </c>
      <c r="I20" s="33">
        <f t="shared" si="4"/>
        <v>95360.02</v>
      </c>
      <c r="J20" s="33">
        <f t="shared" si="4"/>
        <v>195195.66</v>
      </c>
      <c r="K20" s="33">
        <f t="shared" si="4"/>
        <v>109040.22</v>
      </c>
      <c r="L20" s="33">
        <f aca="true" t="shared" si="5" ref="L19:L26">SUM(B20:K20)</f>
        <v>1302355.63</v>
      </c>
      <c r="M20"/>
    </row>
    <row r="21" spans="1:13" ht="17.25" customHeight="1">
      <c r="A21" s="27" t="s">
        <v>26</v>
      </c>
      <c r="B21" s="33">
        <v>3212.22</v>
      </c>
      <c r="C21" s="33">
        <v>11590.59</v>
      </c>
      <c r="D21" s="33">
        <v>51315.46</v>
      </c>
      <c r="E21" s="33">
        <v>33717.87</v>
      </c>
      <c r="F21" s="33">
        <v>59852.06</v>
      </c>
      <c r="G21" s="33">
        <v>34501.26</v>
      </c>
      <c r="H21" s="33">
        <v>18929.85</v>
      </c>
      <c r="I21" s="33">
        <v>12843.4</v>
      </c>
      <c r="J21" s="33">
        <v>19589.7</v>
      </c>
      <c r="K21" s="33">
        <v>24105.35</v>
      </c>
      <c r="L21" s="33">
        <f t="shared" si="5"/>
        <v>269657.76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627.25</v>
      </c>
      <c r="C24" s="33">
        <v>422.65</v>
      </c>
      <c r="D24" s="33">
        <v>1332.57</v>
      </c>
      <c r="E24" s="33">
        <v>1098.36</v>
      </c>
      <c r="F24" s="33">
        <v>1171.04</v>
      </c>
      <c r="G24" s="33">
        <v>691.86</v>
      </c>
      <c r="H24" s="33">
        <v>379.58</v>
      </c>
      <c r="I24" s="33">
        <v>495.34</v>
      </c>
      <c r="J24" s="33">
        <v>603.02</v>
      </c>
      <c r="K24" s="33">
        <v>756.47</v>
      </c>
      <c r="L24" s="33">
        <f t="shared" si="5"/>
        <v>7578.14</v>
      </c>
      <c r="M24"/>
    </row>
    <row r="25" spans="1:13" ht="17.25" customHeight="1">
      <c r="A25" s="27" t="s">
        <v>76</v>
      </c>
      <c r="B25" s="33">
        <v>324.62</v>
      </c>
      <c r="C25" s="33">
        <v>244.63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4293.8099999999995</v>
      </c>
      <c r="M25"/>
    </row>
    <row r="26" spans="1:13" ht="17.25" customHeight="1">
      <c r="A26" s="27" t="s">
        <v>77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-754457.71</v>
      </c>
      <c r="C29" s="33">
        <f t="shared" si="6"/>
        <v>-32108.54</v>
      </c>
      <c r="D29" s="33">
        <f t="shared" si="6"/>
        <v>-96903.5</v>
      </c>
      <c r="E29" s="33">
        <f t="shared" si="6"/>
        <v>-74616.71999999991</v>
      </c>
      <c r="F29" s="33">
        <f t="shared" si="6"/>
        <v>-71685.04</v>
      </c>
      <c r="G29" s="33">
        <f t="shared" si="6"/>
        <v>-47979.16</v>
      </c>
      <c r="H29" s="33">
        <f t="shared" si="6"/>
        <v>-30822.05</v>
      </c>
      <c r="I29" s="33">
        <f t="shared" si="6"/>
        <v>-35486.08</v>
      </c>
      <c r="J29" s="33">
        <f t="shared" si="6"/>
        <v>-35094.77</v>
      </c>
      <c r="K29" s="33">
        <f t="shared" si="6"/>
        <v>-57635.63</v>
      </c>
      <c r="L29" s="33">
        <f aca="true" t="shared" si="7" ref="L29:L36">SUM(B29:K29)</f>
        <v>-1236789.2</v>
      </c>
      <c r="M29"/>
    </row>
    <row r="30" spans="1:13" ht="18.75" customHeight="1">
      <c r="A30" s="27" t="s">
        <v>30</v>
      </c>
      <c r="B30" s="33">
        <f>B31+B32+B33+B34</f>
        <v>-26303.2</v>
      </c>
      <c r="C30" s="33">
        <f aca="true" t="shared" si="8" ref="C30:K30">C31+C32+C33+C34</f>
        <v>-28450.4</v>
      </c>
      <c r="D30" s="33">
        <f t="shared" si="8"/>
        <v>-87005.6</v>
      </c>
      <c r="E30" s="33">
        <f t="shared" si="8"/>
        <v>-61402</v>
      </c>
      <c r="F30" s="33">
        <f t="shared" si="8"/>
        <v>-59809.2</v>
      </c>
      <c r="G30" s="33">
        <f t="shared" si="8"/>
        <v>-44132</v>
      </c>
      <c r="H30" s="33">
        <f t="shared" si="8"/>
        <v>-20341.2</v>
      </c>
      <c r="I30" s="33">
        <f t="shared" si="8"/>
        <v>-32731.690000000002</v>
      </c>
      <c r="J30" s="33">
        <f t="shared" si="8"/>
        <v>-31741.6</v>
      </c>
      <c r="K30" s="33">
        <f t="shared" si="8"/>
        <v>-53429.2</v>
      </c>
      <c r="L30" s="33">
        <f t="shared" si="7"/>
        <v>-445346.09</v>
      </c>
      <c r="M30"/>
    </row>
    <row r="31" spans="1:13" s="36" customFormat="1" ht="18.75" customHeight="1">
      <c r="A31" s="34" t="s">
        <v>54</v>
      </c>
      <c r="B31" s="33">
        <f>-ROUND((B9)*$E$3,2)</f>
        <v>-26303.2</v>
      </c>
      <c r="C31" s="33">
        <f aca="true" t="shared" si="9" ref="C31:K31">-ROUND((C9)*$E$3,2)</f>
        <v>-28450.4</v>
      </c>
      <c r="D31" s="33">
        <f t="shared" si="9"/>
        <v>-87005.6</v>
      </c>
      <c r="E31" s="33">
        <f t="shared" si="9"/>
        <v>-61402</v>
      </c>
      <c r="F31" s="33">
        <f t="shared" si="9"/>
        <v>-59809.2</v>
      </c>
      <c r="G31" s="33">
        <f t="shared" si="9"/>
        <v>-44132</v>
      </c>
      <c r="H31" s="33">
        <f t="shared" si="9"/>
        <v>-20341.2</v>
      </c>
      <c r="I31" s="33">
        <f t="shared" si="9"/>
        <v>-24446.4</v>
      </c>
      <c r="J31" s="33">
        <f t="shared" si="9"/>
        <v>-31741.6</v>
      </c>
      <c r="K31" s="33">
        <f t="shared" si="9"/>
        <v>-53429.2</v>
      </c>
      <c r="L31" s="33">
        <f t="shared" si="7"/>
        <v>-437060.80000000005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-8285.29</v>
      </c>
      <c r="J34" s="17">
        <v>0</v>
      </c>
      <c r="K34" s="17">
        <v>0</v>
      </c>
      <c r="L34" s="33">
        <f t="shared" si="7"/>
        <v>-8285.29</v>
      </c>
      <c r="M34"/>
    </row>
    <row r="35" spans="1:13" s="36" customFormat="1" ht="18.75" customHeight="1">
      <c r="A35" s="27" t="s">
        <v>34</v>
      </c>
      <c r="B35" s="38">
        <f>SUM(B36:B47)</f>
        <v>-106543.48</v>
      </c>
      <c r="C35" s="38">
        <f aca="true" t="shared" si="10" ref="C35:K35">SUM(C36:C47)</f>
        <v>-3658.1400000000003</v>
      </c>
      <c r="D35" s="38">
        <f t="shared" si="10"/>
        <v>-11360.21</v>
      </c>
      <c r="E35" s="38">
        <f t="shared" si="10"/>
        <v>-13214.719999999917</v>
      </c>
      <c r="F35" s="38">
        <f t="shared" si="10"/>
        <v>-11875.84</v>
      </c>
      <c r="G35" s="38">
        <f t="shared" si="10"/>
        <v>-3847.16</v>
      </c>
      <c r="H35" s="38">
        <f t="shared" si="10"/>
        <v>-10480.849999999999</v>
      </c>
      <c r="I35" s="38">
        <f t="shared" si="10"/>
        <v>-2754.39</v>
      </c>
      <c r="J35" s="38">
        <f t="shared" si="10"/>
        <v>-3353.17</v>
      </c>
      <c r="K35" s="38">
        <f t="shared" si="10"/>
        <v>-4206.43</v>
      </c>
      <c r="L35" s="33">
        <f t="shared" si="7"/>
        <v>-171294.38999999993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-1307.93</v>
      </c>
      <c r="D39" s="17">
        <v>-3950.31</v>
      </c>
      <c r="E39" s="17">
        <v>-1404.55</v>
      </c>
      <c r="F39" s="17">
        <v>-5364.11</v>
      </c>
      <c r="G39" s="17">
        <v>0</v>
      </c>
      <c r="H39" s="17">
        <v>-1847.83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-13874.73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71</v>
      </c>
      <c r="B46" s="17">
        <v>-3487.89</v>
      </c>
      <c r="C46" s="17">
        <v>-2350.21</v>
      </c>
      <c r="D46" s="17">
        <v>-7409.9</v>
      </c>
      <c r="E46" s="17">
        <v>-6107.56</v>
      </c>
      <c r="F46" s="17">
        <v>-6511.73</v>
      </c>
      <c r="G46" s="17">
        <v>-3847.16</v>
      </c>
      <c r="H46" s="17">
        <v>-2110.7</v>
      </c>
      <c r="I46" s="17">
        <v>-2754.39</v>
      </c>
      <c r="J46" s="17">
        <v>-3353.17</v>
      </c>
      <c r="K46" s="17">
        <v>-4206.43</v>
      </c>
      <c r="L46" s="30">
        <f t="shared" si="11"/>
        <v>-42139.14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78</v>
      </c>
      <c r="B48" s="17">
        <v>-621611.03</v>
      </c>
      <c r="C48" s="17">
        <v>0</v>
      </c>
      <c r="D48" s="17">
        <v>1462.31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-620148.72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54347.1399999999</v>
      </c>
      <c r="C50" s="41">
        <f>IF(C18+C29+C42+C51&lt;0,0,C18+C29+C51)</f>
        <v>511728.21</v>
      </c>
      <c r="D50" s="41">
        <f>IF(D18+D29+D42+D51&lt;0,0,D18+D29+D51)</f>
        <v>1623196.46</v>
      </c>
      <c r="E50" s="41">
        <f>IF(E18+E29+E42+E51&lt;0,0,E18+E29+E51)</f>
        <v>1344279.29</v>
      </c>
      <c r="F50" s="41">
        <f>IF(F18+F29+F42+F51&lt;0,0,F18+F29+F51)</f>
        <v>1438128.47</v>
      </c>
      <c r="G50" s="41">
        <f>IF(G18+G29+G42+G51&lt;0,0,G18+G29+G51)</f>
        <v>845690.39</v>
      </c>
      <c r="H50" s="41">
        <f>IF(H18+H29+H42+H51&lt;0,0,H18+H29+H51)</f>
        <v>459271.52</v>
      </c>
      <c r="I50" s="41">
        <f>IF(I18+I29+I42+I51&lt;0,0,I18+I29+I51)</f>
        <v>602733.4700000001</v>
      </c>
      <c r="J50" s="41">
        <f>IF(J18+J29+J42+J51&lt;0,0,J18+J29+J51)</f>
        <v>743812.46</v>
      </c>
      <c r="K50" s="41">
        <f>IF(K18+K29+K42+K51&lt;0,0,K18+K29+K51)</f>
        <v>917887.09</v>
      </c>
      <c r="L50" s="42">
        <f>SUM(B50:K50)</f>
        <v>8541074.499999998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54347.13</v>
      </c>
      <c r="C56" s="41">
        <f aca="true" t="shared" si="12" ref="C56:J56">SUM(C57:C68)</f>
        <v>511728.21</v>
      </c>
      <c r="D56" s="41">
        <f t="shared" si="12"/>
        <v>1623196.46</v>
      </c>
      <c r="E56" s="41">
        <f t="shared" si="12"/>
        <v>1344279.29</v>
      </c>
      <c r="F56" s="41">
        <f t="shared" si="12"/>
        <v>1438128.47</v>
      </c>
      <c r="G56" s="41">
        <f t="shared" si="12"/>
        <v>845690.4</v>
      </c>
      <c r="H56" s="41">
        <f t="shared" si="12"/>
        <v>459271.53</v>
      </c>
      <c r="I56" s="41">
        <f>SUM(I57:I71)</f>
        <v>602733.47</v>
      </c>
      <c r="J56" s="41">
        <f t="shared" si="12"/>
        <v>743812.46</v>
      </c>
      <c r="K56" s="41">
        <f>SUM(K57:K70)</f>
        <v>917887.08</v>
      </c>
      <c r="L56" s="46">
        <f>SUM(B56:K56)</f>
        <v>8541074.5</v>
      </c>
      <c r="M56" s="40"/>
    </row>
    <row r="57" spans="1:13" ht="18.75" customHeight="1">
      <c r="A57" s="47" t="s">
        <v>47</v>
      </c>
      <c r="B57" s="48">
        <v>54347.13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54347.13</v>
      </c>
      <c r="M57" s="40"/>
    </row>
    <row r="58" spans="1:12" ht="18.75" customHeight="1">
      <c r="A58" s="47" t="s">
        <v>57</v>
      </c>
      <c r="B58" s="17">
        <v>0</v>
      </c>
      <c r="C58" s="48">
        <v>447301.63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447301.63</v>
      </c>
    </row>
    <row r="59" spans="1:12" ht="18.75" customHeight="1">
      <c r="A59" s="47" t="s">
        <v>58</v>
      </c>
      <c r="B59" s="17">
        <v>0</v>
      </c>
      <c r="C59" s="48">
        <v>64426.58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64426.58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1623196.46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1623196.46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1344279.29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1344279.29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1438128.47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1438128.47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845690.4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845690.4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459271.53</v>
      </c>
      <c r="I64" s="17">
        <v>0</v>
      </c>
      <c r="J64" s="17">
        <v>0</v>
      </c>
      <c r="K64" s="17">
        <v>0</v>
      </c>
      <c r="L64" s="46">
        <f t="shared" si="13"/>
        <v>459271.53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743812.46</v>
      </c>
      <c r="K66" s="17">
        <v>0</v>
      </c>
      <c r="L66" s="46">
        <f t="shared" si="13"/>
        <v>743812.46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534944.59</v>
      </c>
      <c r="L67" s="46">
        <f t="shared" si="13"/>
        <v>534944.59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382942.49</v>
      </c>
      <c r="L68" s="46">
        <f t="shared" si="13"/>
        <v>382942.49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602733.47</v>
      </c>
      <c r="J71" s="52">
        <v>0</v>
      </c>
      <c r="K71" s="52">
        <v>0</v>
      </c>
      <c r="L71" s="51">
        <f>SUM(B71:K71)</f>
        <v>602733.47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2022-09-16T02:01:18Z</dcterms:modified>
  <cp:category/>
  <cp:version/>
  <cp:contentType/>
  <cp:contentStatus/>
</cp:coreProperties>
</file>