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<sst xmlns="http://schemas.openxmlformats.org/spreadsheetml/2006/main" count="76" uniqueCount="75">
  <si>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</si>
  <si>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</si>
  <si>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</si>
  <si>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</si>
  <si>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</si>
  <si>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</si>
  <si>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</si>
  <si>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</si>
  <si>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</si>
  <si>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</si>
  <si>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5.2.9. Pagamento por Estimativa (-)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</si>
  <si>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</si>
  <si>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</si>
  <si>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</si>
  <si>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</si>
  <si>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</si>
  <si>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</si>
  <si>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</si>
  <si>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</si>
  <si>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</si>
  <si>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</si>
  <si>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</si>
  <si>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</si>
  <si>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</si>
  <si>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</si>
  <si>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</si>
  <si>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</si>
  <si>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</si>
  <si>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</si>
  <si>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</si>
  <si>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</si>
  <si>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</si>
  <si>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</si>
  <si>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</si>
  <si>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</si>
  <si>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</si>
  <si>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</si>
  <si>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</si>
  <si>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</si>
  <si>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</si>
  <si>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</si>
  <si>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</si>
  <si>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</si>
  <si>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</si>
  <si>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</si>
  <si>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</si>
  <si>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</si>
  <si>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</si>
  <si>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</si>
  <si>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</si>
  <si>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</si>
  <si>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</si>
  <si>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</si>
  <si>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</si>
  <si>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</si>
  <si>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</si>
  <si>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</si>
  <si>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</si>
  <si>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</si>
  <si>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</si>
  <si>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</si>
  <si>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</si>
  <si>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</si>
  <si>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</si>
  <si>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</si>
  <si>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</si>
  <si>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</si>
  <si>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31/10/22 - VENCIMENTO 08/11/22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</si>
  <si>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</si>
  <si>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</si>
  <si>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</si>
  <si>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</si>
  <si>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</si>
  <si>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</si>
  <si>
    <t>5.2.8. Ajuste de Cronograma (+)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</si>
</sst>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indent="3"/>
    </xf>
    <xf numFmtId="0" fontId="32" fillId="0" borderId="4" xfId="0" applyFont="1" applyBorder="1" applyAlignment="1">
      <alignment horizontal="left" vertical="center" indent="1"/>
    </xf>
    <xf numFmtId="0" fontId="32" fillId="0" borderId="4" xfId="0" applyFont="1" applyBorder="1" applyAlignment="1">
      <alignment horizontal="left" vertical="center" wrapText="1" indent="2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56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67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50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49</v>
      </c>
      <c r="B4" s="58" t="s">
        <v>48</v>
      </c>
      <c r="C4" s="59"/>
      <c r="D4" s="59"/>
      <c r="E4" s="59"/>
      <c r="F4" s="59"/>
      <c r="G4" s="59"/>
      <c r="H4" s="59"/>
      <c r="I4" s="59"/>
      <c r="J4" s="59"/>
      <c r="K4" s="57" t="s">
        <v>47</v>
      </c>
    </row>
    <row r="5" spans="1:11" ht="43.5" customHeight="1">
      <c r="A5" s="57"/>
      <c r="B5" s="48" t="s">
        <v>60</v>
      </c>
      <c r="C5" s="48" t="s">
        <v>46</v>
      </c>
      <c r="D5" s="49" t="s">
        <v>61</v>
      </c>
      <c r="E5" s="49" t="s">
        <v>62</v>
      </c>
      <c r="F5" s="49" t="s">
        <v>63</v>
      </c>
      <c r="G5" s="48" t="s">
        <v>64</v>
      </c>
      <c r="H5" s="49" t="s">
        <v>61</v>
      </c>
      <c r="I5" s="48" t="s">
        <v>45</v>
      </c>
      <c r="J5" s="48" t="s">
        <v>65</v>
      </c>
      <c r="K5" s="57"/>
    </row>
    <row r="6" spans="1:11" ht="18.75" customHeight="1">
      <c r="A6" s="57"/>
      <c r="B6" s="47" t="s">
        <v>44</v>
      </c>
      <c r="C6" s="47" t="s">
        <v>43</v>
      </c>
      <c r="D6" s="47" t="s">
        <v>42</v>
      </c>
      <c r="E6" s="47" t="s">
        <v>41</v>
      </c>
      <c r="F6" s="47" t="s">
        <v>40</v>
      </c>
      <c r="G6" s="47" t="s">
        <v>39</v>
      </c>
      <c r="H6" s="47" t="s">
        <v>38</v>
      </c>
      <c r="I6" s="47" t="s">
        <v>37</v>
      </c>
      <c r="J6" s="47" t="s">
        <v>36</v>
      </c>
      <c r="K6" s="57"/>
    </row>
    <row r="7" spans="1:14" ht="16.5" customHeight="1">
      <c r="A7" s="13" t="s">
        <v>35</v>
      </c>
      <c r="B7" s="46">
        <f aca="true" t="shared" si="0" ref="B7:K7">B8+B11</f>
        <v>302518</v>
      </c>
      <c r="C7" s="46">
        <f t="shared" si="0"/>
        <v>248690</v>
      </c>
      <c r="D7" s="46">
        <f t="shared" si="0"/>
        <v>298351</v>
      </c>
      <c r="E7" s="46">
        <f t="shared" si="0"/>
        <v>165693</v>
      </c>
      <c r="F7" s="46">
        <f t="shared" si="0"/>
        <v>204050</v>
      </c>
      <c r="G7" s="46">
        <f t="shared" si="0"/>
        <v>205879</v>
      </c>
      <c r="H7" s="46">
        <f t="shared" si="0"/>
        <v>241946</v>
      </c>
      <c r="I7" s="46">
        <f t="shared" si="0"/>
        <v>343383</v>
      </c>
      <c r="J7" s="46">
        <f t="shared" si="0"/>
        <v>110553</v>
      </c>
      <c r="K7" s="46">
        <f t="shared" si="0"/>
        <v>2121063</v>
      </c>
      <c r="L7" s="45"/>
      <c r="M7"/>
      <c r="N7"/>
    </row>
    <row r="8" spans="1:14" ht="16.5" customHeight="1">
      <c r="A8" s="43" t="s">
        <v>34</v>
      </c>
      <c r="B8" s="44">
        <f aca="true" t="shared" si="1" ref="B8:J8">+B9+B10</f>
        <v>16992</v>
      </c>
      <c r="C8" s="44">
        <f t="shared" si="1"/>
        <v>17550</v>
      </c>
      <c r="D8" s="44">
        <f t="shared" si="1"/>
        <v>16482</v>
      </c>
      <c r="E8" s="44">
        <f t="shared" si="1"/>
        <v>11296</v>
      </c>
      <c r="F8" s="44">
        <f t="shared" si="1"/>
        <v>12316</v>
      </c>
      <c r="G8" s="44">
        <f t="shared" si="1"/>
        <v>6662</v>
      </c>
      <c r="H8" s="44">
        <f t="shared" si="1"/>
        <v>5992</v>
      </c>
      <c r="I8" s="44">
        <f t="shared" si="1"/>
        <v>18008</v>
      </c>
      <c r="J8" s="44">
        <f t="shared" si="1"/>
        <v>3733</v>
      </c>
      <c r="K8" s="37">
        <f>SUM(B8:J8)</f>
        <v>109031</v>
      </c>
      <c r="L8"/>
      <c r="M8"/>
      <c r="N8"/>
    </row>
    <row r="9" spans="1:14" ht="16.5" customHeight="1">
      <c r="A9" s="22" t="s">
        <v>33</v>
      </c>
      <c r="B9" s="44">
        <v>16933</v>
      </c>
      <c r="C9" s="44">
        <v>17539</v>
      </c>
      <c r="D9" s="44">
        <v>16478</v>
      </c>
      <c r="E9" s="44">
        <v>11142</v>
      </c>
      <c r="F9" s="44">
        <v>12306</v>
      </c>
      <c r="G9" s="44">
        <v>6658</v>
      </c>
      <c r="H9" s="44">
        <v>5992</v>
      </c>
      <c r="I9" s="44">
        <v>17941</v>
      </c>
      <c r="J9" s="44">
        <v>3733</v>
      </c>
      <c r="K9" s="37">
        <f>SUM(B9:J9)</f>
        <v>108722</v>
      </c>
      <c r="L9"/>
      <c r="M9"/>
      <c r="N9"/>
    </row>
    <row r="10" spans="1:14" ht="16.5" customHeight="1">
      <c r="A10" s="22" t="s">
        <v>32</v>
      </c>
      <c r="B10" s="44">
        <v>59</v>
      </c>
      <c r="C10" s="44">
        <v>11</v>
      </c>
      <c r="D10" s="44">
        <v>4</v>
      </c>
      <c r="E10" s="44">
        <v>154</v>
      </c>
      <c r="F10" s="44">
        <v>10</v>
      </c>
      <c r="G10" s="44">
        <v>4</v>
      </c>
      <c r="H10" s="44">
        <v>0</v>
      </c>
      <c r="I10" s="44">
        <v>67</v>
      </c>
      <c r="J10" s="44">
        <v>0</v>
      </c>
      <c r="K10" s="37">
        <f>SUM(B10:J10)</f>
        <v>309</v>
      </c>
      <c r="L10"/>
      <c r="M10"/>
      <c r="N10"/>
    </row>
    <row r="11" spans="1:14" ht="16.5" customHeight="1">
      <c r="A11" s="43" t="s">
        <v>31</v>
      </c>
      <c r="B11" s="42">
        <v>285526</v>
      </c>
      <c r="C11" s="42">
        <v>231140</v>
      </c>
      <c r="D11" s="42">
        <v>281869</v>
      </c>
      <c r="E11" s="42">
        <v>154397</v>
      </c>
      <c r="F11" s="42">
        <v>191734</v>
      </c>
      <c r="G11" s="42">
        <v>199217</v>
      </c>
      <c r="H11" s="42">
        <v>235954</v>
      </c>
      <c r="I11" s="42">
        <v>325375</v>
      </c>
      <c r="J11" s="42">
        <v>106820</v>
      </c>
      <c r="K11" s="37">
        <f>SUM(B11:J11)</f>
        <v>2012032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30</v>
      </c>
      <c r="B13" s="41">
        <v>4.4911</v>
      </c>
      <c r="C13" s="41">
        <v>4.9339</v>
      </c>
      <c r="D13" s="41">
        <v>5.4695</v>
      </c>
      <c r="E13" s="41">
        <v>4.7554</v>
      </c>
      <c r="F13" s="41">
        <v>5.0324</v>
      </c>
      <c r="G13" s="41">
        <v>5.0834</v>
      </c>
      <c r="H13" s="41">
        <v>4.0475</v>
      </c>
      <c r="I13" s="41">
        <v>4.0885</v>
      </c>
      <c r="J13" s="41">
        <v>4.6262</v>
      </c>
      <c r="K13" s="31"/>
      <c r="L13"/>
      <c r="M13"/>
      <c r="N13"/>
    </row>
    <row r="14" spans="1:14" ht="16.5" customHeight="1">
      <c r="A14" s="61" t="s">
        <v>69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31">
        <v>0</v>
      </c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29</v>
      </c>
      <c r="B16" s="38">
        <v>1.359030939923102</v>
      </c>
      <c r="C16" s="38">
        <v>1.424719483978035</v>
      </c>
      <c r="D16" s="38">
        <v>1.323092356247051</v>
      </c>
      <c r="E16" s="38">
        <v>1.656006862569377</v>
      </c>
      <c r="F16" s="38">
        <v>1.295085098608615</v>
      </c>
      <c r="G16" s="38">
        <v>1.40834238791067</v>
      </c>
      <c r="H16" s="38">
        <v>1.352917559338161</v>
      </c>
      <c r="I16" s="38">
        <v>1.305390596871974</v>
      </c>
      <c r="J16" s="38">
        <v>1.245851618561844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70</v>
      </c>
      <c r="B18" s="35">
        <f>SUM(B19:B27)</f>
        <v>1900301.86</v>
      </c>
      <c r="C18" s="35">
        <f aca="true" t="shared" si="2" ref="C18:J18">SUM(C19:C27)</f>
        <v>1804917.73</v>
      </c>
      <c r="D18" s="35">
        <f t="shared" si="2"/>
        <v>2220964.01</v>
      </c>
      <c r="E18" s="35">
        <f t="shared" si="2"/>
        <v>1344314.52</v>
      </c>
      <c r="F18" s="35">
        <f t="shared" si="2"/>
        <v>1372269.3900000001</v>
      </c>
      <c r="G18" s="35">
        <f t="shared" si="2"/>
        <v>1513631.2400000002</v>
      </c>
      <c r="H18" s="35">
        <f t="shared" si="2"/>
        <v>1370989.1300000001</v>
      </c>
      <c r="I18" s="35">
        <f t="shared" si="2"/>
        <v>1909558.36</v>
      </c>
      <c r="J18" s="35">
        <f t="shared" si="2"/>
        <v>651804.2300000001</v>
      </c>
      <c r="K18" s="35">
        <f>SUM(B18:J18)</f>
        <v>14088750.47</v>
      </c>
      <c r="L18"/>
      <c r="M18"/>
      <c r="N18"/>
    </row>
    <row r="19" spans="1:14" ht="16.5" customHeight="1">
      <c r="A19" s="62" t="s">
        <v>28</v>
      </c>
      <c r="B19" s="63">
        <f>ROUND((B13+B14)*B7,2)</f>
        <v>1358638.59</v>
      </c>
      <c r="C19" s="63">
        <f aca="true" t="shared" si="3" ref="C19:J19">ROUND((C13+C14)*C7,2)</f>
        <v>1227011.59</v>
      </c>
      <c r="D19" s="63">
        <f t="shared" si="3"/>
        <v>1631830.79</v>
      </c>
      <c r="E19" s="63">
        <f t="shared" si="3"/>
        <v>787936.49</v>
      </c>
      <c r="F19" s="63">
        <f t="shared" si="3"/>
        <v>1026861.22</v>
      </c>
      <c r="G19" s="63">
        <f t="shared" si="3"/>
        <v>1046565.31</v>
      </c>
      <c r="H19" s="63">
        <f t="shared" si="3"/>
        <v>979276.44</v>
      </c>
      <c r="I19" s="63">
        <f t="shared" si="3"/>
        <v>1403921.4</v>
      </c>
      <c r="J19" s="63">
        <f t="shared" si="3"/>
        <v>511440.29</v>
      </c>
      <c r="K19" s="30">
        <f>SUM(B19:J19)</f>
        <v>9973482.12</v>
      </c>
      <c r="L19"/>
      <c r="M19"/>
      <c r="N19"/>
    </row>
    <row r="20" spans="1:14" ht="16.5" customHeight="1">
      <c r="A20" s="18" t="s">
        <v>27</v>
      </c>
      <c r="B20" s="30">
        <f aca="true" t="shared" si="4" ref="B20:J20">IF(B16&lt;&gt;0,ROUND((B16-1)*B19,2),0)</f>
        <v>487793.29</v>
      </c>
      <c r="C20" s="30">
        <f t="shared" si="4"/>
        <v>521135.73</v>
      </c>
      <c r="D20" s="30">
        <f t="shared" si="4"/>
        <v>527232.05</v>
      </c>
      <c r="E20" s="30">
        <f t="shared" si="4"/>
        <v>516891.74</v>
      </c>
      <c r="F20" s="30">
        <f t="shared" si="4"/>
        <v>303011.44</v>
      </c>
      <c r="G20" s="30">
        <f t="shared" si="4"/>
        <v>427356.98</v>
      </c>
      <c r="H20" s="30">
        <f t="shared" si="4"/>
        <v>345603.85</v>
      </c>
      <c r="I20" s="30">
        <f t="shared" si="4"/>
        <v>428744.39</v>
      </c>
      <c r="J20" s="30">
        <f t="shared" si="4"/>
        <v>125738.42</v>
      </c>
      <c r="K20" s="30">
        <f aca="true" t="shared" si="5" ref="K18:K26">SUM(B20:J20)</f>
        <v>3683507.89</v>
      </c>
      <c r="L20"/>
      <c r="M20"/>
      <c r="N20"/>
    </row>
    <row r="21" spans="1:14" ht="16.5" customHeight="1">
      <c r="A21" s="18" t="s">
        <v>26</v>
      </c>
      <c r="B21" s="30">
        <v>49617.27</v>
      </c>
      <c r="C21" s="30">
        <v>50972.65</v>
      </c>
      <c r="D21" s="30">
        <v>53869.57</v>
      </c>
      <c r="E21" s="30">
        <v>34340.93</v>
      </c>
      <c r="F21" s="30">
        <v>38908.84</v>
      </c>
      <c r="G21" s="30">
        <v>36038.55</v>
      </c>
      <c r="H21" s="30">
        <v>40801.76</v>
      </c>
      <c r="I21" s="30">
        <v>70855.74</v>
      </c>
      <c r="J21" s="30">
        <v>18647.05</v>
      </c>
      <c r="K21" s="30">
        <f t="shared" si="5"/>
        <v>394052.36</v>
      </c>
      <c r="L21"/>
      <c r="M21"/>
      <c r="N21"/>
    </row>
    <row r="22" spans="1:14" ht="16.5" customHeight="1">
      <c r="A22" s="18" t="s">
        <v>25</v>
      </c>
      <c r="B22" s="30">
        <v>1729.28</v>
      </c>
      <c r="C22" s="34">
        <v>3458.56</v>
      </c>
      <c r="D22" s="34">
        <v>5187.84</v>
      </c>
      <c r="E22" s="30">
        <v>3458.56</v>
      </c>
      <c r="F22" s="30">
        <v>1729.28</v>
      </c>
      <c r="G22" s="34">
        <v>1729.28</v>
      </c>
      <c r="H22" s="34">
        <v>3458.56</v>
      </c>
      <c r="I22" s="34">
        <v>3458.56</v>
      </c>
      <c r="J22" s="34">
        <v>1729.28</v>
      </c>
      <c r="K22" s="30">
        <f t="shared" si="5"/>
        <v>25939.2</v>
      </c>
      <c r="L22"/>
      <c r="M22"/>
      <c r="N22"/>
    </row>
    <row r="23" spans="1:14" ht="16.5" customHeight="1">
      <c r="A23" s="18" t="s">
        <v>24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4" t="s">
        <v>71</v>
      </c>
      <c r="B24" s="30">
        <v>1323.45</v>
      </c>
      <c r="C24" s="30">
        <v>1258.32</v>
      </c>
      <c r="D24" s="30">
        <v>1547.49</v>
      </c>
      <c r="E24" s="30">
        <v>935.27</v>
      </c>
      <c r="F24" s="30">
        <v>956.11</v>
      </c>
      <c r="G24" s="30">
        <v>1055.11</v>
      </c>
      <c r="H24" s="30">
        <v>956.11</v>
      </c>
      <c r="I24" s="30">
        <v>1331.26</v>
      </c>
      <c r="J24" s="30">
        <v>453.31</v>
      </c>
      <c r="K24" s="30">
        <f t="shared" si="5"/>
        <v>9816.429999999998</v>
      </c>
      <c r="L24"/>
      <c r="M24"/>
      <c r="N24"/>
    </row>
    <row r="25" spans="1:14" ht="16.5" customHeight="1">
      <c r="A25" s="64" t="s">
        <v>72</v>
      </c>
      <c r="B25" s="30">
        <v>859.89</v>
      </c>
      <c r="C25" s="30">
        <v>790.68</v>
      </c>
      <c r="D25" s="30">
        <v>953.14</v>
      </c>
      <c r="E25" s="30">
        <v>551.98</v>
      </c>
      <c r="F25" s="30">
        <v>576.18</v>
      </c>
      <c r="G25" s="30">
        <v>655.43</v>
      </c>
      <c r="H25" s="30">
        <v>664.26</v>
      </c>
      <c r="I25" s="30">
        <v>952.55</v>
      </c>
      <c r="J25" s="30">
        <v>301.83</v>
      </c>
      <c r="K25" s="30">
        <f t="shared" si="5"/>
        <v>6305.9400000000005</v>
      </c>
      <c r="L25"/>
      <c r="M25"/>
      <c r="N25"/>
    </row>
    <row r="26" spans="1:14" ht="16.5" customHeight="1">
      <c r="A26" s="64" t="s">
        <v>73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23</v>
      </c>
      <c r="B29" s="30">
        <f aca="true" t="shared" si="6" ref="B29:J29">+B30+B35+B47</f>
        <v>-392358.49</v>
      </c>
      <c r="C29" s="30">
        <f t="shared" si="6"/>
        <v>-199073.33000000002</v>
      </c>
      <c r="D29" s="30">
        <f t="shared" si="6"/>
        <v>1027508.57</v>
      </c>
      <c r="E29" s="30">
        <f t="shared" si="6"/>
        <v>-286430.38</v>
      </c>
      <c r="F29" s="30">
        <f t="shared" si="6"/>
        <v>-183962.99</v>
      </c>
      <c r="G29" s="30">
        <f t="shared" si="6"/>
        <v>-367631.28</v>
      </c>
      <c r="H29" s="30">
        <f t="shared" si="6"/>
        <v>761836.23</v>
      </c>
      <c r="I29" s="30">
        <f t="shared" si="6"/>
        <v>-284256.98</v>
      </c>
      <c r="J29" s="30">
        <f t="shared" si="6"/>
        <v>-72832.06</v>
      </c>
      <c r="K29" s="30">
        <f aca="true" t="shared" si="7" ref="K29:K37">SUM(B29:J29)</f>
        <v>2799.2899999998626</v>
      </c>
      <c r="L29"/>
      <c r="M29"/>
      <c r="N29"/>
    </row>
    <row r="30" spans="1:14" ht="16.5" customHeight="1">
      <c r="A30" s="18" t="s">
        <v>22</v>
      </c>
      <c r="B30" s="30">
        <f aca="true" t="shared" si="8" ref="B30:J30">B31+B32+B33+B34</f>
        <v>-244499.28999999998</v>
      </c>
      <c r="C30" s="30">
        <f t="shared" si="8"/>
        <v>-84826.3</v>
      </c>
      <c r="D30" s="30">
        <f t="shared" si="8"/>
        <v>-121004.11</v>
      </c>
      <c r="E30" s="30">
        <f t="shared" si="8"/>
        <v>-202229.69</v>
      </c>
      <c r="F30" s="30">
        <f t="shared" si="8"/>
        <v>-54146.4</v>
      </c>
      <c r="G30" s="30">
        <f t="shared" si="8"/>
        <v>-232014.2</v>
      </c>
      <c r="H30" s="30">
        <f t="shared" si="8"/>
        <v>-64597.17999999999</v>
      </c>
      <c r="I30" s="30">
        <f t="shared" si="8"/>
        <v>-138604.32</v>
      </c>
      <c r="J30" s="30">
        <f t="shared" si="8"/>
        <v>-34831.76</v>
      </c>
      <c r="K30" s="30">
        <f t="shared" si="7"/>
        <v>-1176753.25</v>
      </c>
      <c r="L30"/>
      <c r="M30"/>
      <c r="N30"/>
    </row>
    <row r="31" spans="1:14" s="23" customFormat="1" ht="16.5" customHeight="1">
      <c r="A31" s="29" t="s">
        <v>57</v>
      </c>
      <c r="B31" s="30">
        <f>-ROUND((B9)*$E$3,2)</f>
        <v>-74505.2</v>
      </c>
      <c r="C31" s="30">
        <f aca="true" t="shared" si="9" ref="C31:J31">-ROUND((C9)*$E$3,2)</f>
        <v>-77171.6</v>
      </c>
      <c r="D31" s="30">
        <f t="shared" si="9"/>
        <v>-72503.2</v>
      </c>
      <c r="E31" s="30">
        <f t="shared" si="9"/>
        <v>-49024.8</v>
      </c>
      <c r="F31" s="30">
        <f t="shared" si="9"/>
        <v>-54146.4</v>
      </c>
      <c r="G31" s="30">
        <f t="shared" si="9"/>
        <v>-29295.2</v>
      </c>
      <c r="H31" s="30">
        <f t="shared" si="9"/>
        <v>-26364.8</v>
      </c>
      <c r="I31" s="30">
        <f t="shared" si="9"/>
        <v>-78940.4</v>
      </c>
      <c r="J31" s="30">
        <f t="shared" si="9"/>
        <v>-16425.2</v>
      </c>
      <c r="K31" s="30">
        <f t="shared" si="7"/>
        <v>-478376.8</v>
      </c>
      <c r="L31" s="28"/>
      <c r="M31"/>
      <c r="N31"/>
    </row>
    <row r="32" spans="1:14" ht="16.5" customHeight="1">
      <c r="A32" s="25" t="s">
        <v>21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20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19</v>
      </c>
      <c r="B34" s="30">
        <v>-169994.09</v>
      </c>
      <c r="C34" s="30">
        <v>-7654.7</v>
      </c>
      <c r="D34" s="30">
        <v>-48500.91</v>
      </c>
      <c r="E34" s="30">
        <v>-153204.89</v>
      </c>
      <c r="F34" s="26">
        <v>0</v>
      </c>
      <c r="G34" s="30">
        <v>-202719</v>
      </c>
      <c r="H34" s="30">
        <v>-38232.38</v>
      </c>
      <c r="I34" s="30">
        <v>-59663.92</v>
      </c>
      <c r="J34" s="30">
        <v>-18406.56</v>
      </c>
      <c r="K34" s="30">
        <f t="shared" si="7"/>
        <v>-698376.4500000002</v>
      </c>
      <c r="L34"/>
      <c r="M34"/>
      <c r="N34"/>
    </row>
    <row r="35" spans="1:14" s="23" customFormat="1" ht="16.5" customHeight="1">
      <c r="A35" s="18" t="s">
        <v>18</v>
      </c>
      <c r="B35" s="27">
        <f aca="true" t="shared" si="10" ref="B35:J35">SUM(B36:B45)</f>
        <v>-147859.2</v>
      </c>
      <c r="C35" s="27">
        <f t="shared" si="10"/>
        <v>-114247.03</v>
      </c>
      <c r="D35" s="27">
        <f t="shared" si="10"/>
        <v>1148512.68</v>
      </c>
      <c r="E35" s="27">
        <f t="shared" si="10"/>
        <v>-84200.69</v>
      </c>
      <c r="F35" s="27">
        <f t="shared" si="10"/>
        <v>-129816.59</v>
      </c>
      <c r="G35" s="27">
        <f t="shared" si="10"/>
        <v>-135617.08</v>
      </c>
      <c r="H35" s="27">
        <f t="shared" si="10"/>
        <v>826433.41</v>
      </c>
      <c r="I35" s="27">
        <f t="shared" si="10"/>
        <v>-145652.66</v>
      </c>
      <c r="J35" s="27">
        <f t="shared" si="10"/>
        <v>-38000.299999999996</v>
      </c>
      <c r="K35" s="30">
        <f t="shared" si="7"/>
        <v>1179552.54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27">
        <v>-22382.27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-6479.63</v>
      </c>
      <c r="K36" s="30">
        <f t="shared" si="7"/>
        <v>-28861.9</v>
      </c>
      <c r="L36"/>
      <c r="M36"/>
      <c r="N36"/>
    </row>
    <row r="37" spans="1:14" ht="16.5" customHeight="1">
      <c r="A37" s="25" t="s">
        <v>16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60" t="s">
        <v>74</v>
      </c>
      <c r="B43" s="17">
        <v>0</v>
      </c>
      <c r="C43" s="17">
        <v>0</v>
      </c>
      <c r="D43" s="17">
        <v>2889000</v>
      </c>
      <c r="E43" s="17">
        <v>0</v>
      </c>
      <c r="F43" s="17">
        <v>0</v>
      </c>
      <c r="G43" s="17">
        <v>0</v>
      </c>
      <c r="H43" s="17">
        <v>1908000</v>
      </c>
      <c r="I43" s="17">
        <v>0</v>
      </c>
      <c r="J43" s="17">
        <v>0</v>
      </c>
      <c r="K43" s="17">
        <f>SUM(B43:J43)</f>
        <v>4797000</v>
      </c>
      <c r="L43" s="24"/>
      <c r="M43"/>
      <c r="N43"/>
    </row>
    <row r="44" spans="1:14" s="23" customFormat="1" ht="16.5" customHeight="1">
      <c r="A44" s="60" t="s">
        <v>10</v>
      </c>
      <c r="B44" s="17">
        <v>-140500</v>
      </c>
      <c r="C44" s="17">
        <v>-107250</v>
      </c>
      <c r="D44" s="17">
        <v>-1709500</v>
      </c>
      <c r="E44" s="17">
        <v>-79000</v>
      </c>
      <c r="F44" s="17">
        <v>-124500</v>
      </c>
      <c r="G44" s="17">
        <v>-129750</v>
      </c>
      <c r="H44" s="17">
        <v>-1076250</v>
      </c>
      <c r="I44" s="17">
        <v>-138250</v>
      </c>
      <c r="J44" s="17">
        <v>-29000</v>
      </c>
      <c r="K44" s="17">
        <f>SUM(B44:J44)</f>
        <v>-3534000</v>
      </c>
      <c r="L44" s="24"/>
      <c r="M44"/>
      <c r="N44"/>
    </row>
    <row r="45" spans="1:14" s="23" customFormat="1" ht="16.5" customHeight="1">
      <c r="A45" s="60" t="s">
        <v>68</v>
      </c>
      <c r="B45" s="17">
        <v>-7359.2</v>
      </c>
      <c r="C45" s="17">
        <v>-6997.03</v>
      </c>
      <c r="D45" s="17">
        <v>-8605.05</v>
      </c>
      <c r="E45" s="17">
        <v>-5200.69</v>
      </c>
      <c r="F45" s="17">
        <v>-5316.59</v>
      </c>
      <c r="G45" s="17">
        <v>-5867.08</v>
      </c>
      <c r="H45" s="17">
        <v>-5316.59</v>
      </c>
      <c r="I45" s="17">
        <v>-7402.66</v>
      </c>
      <c r="J45" s="17">
        <v>-2520.67</v>
      </c>
      <c r="K45" s="17">
        <f>SUM(B45:J45)</f>
        <v>-54585.56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1507943.37</v>
      </c>
      <c r="C49" s="27">
        <f>IF(C18+C29+C50&lt;0,0,C18+C29+C50)</f>
        <v>1605844.4</v>
      </c>
      <c r="D49" s="27">
        <f>IF(D18+D29+D50&lt;0,0,D18+D29+D50)</f>
        <v>3248472.5799999996</v>
      </c>
      <c r="E49" s="27">
        <f>IF(E18+E29+E50&lt;0,0,E18+E29+E50)</f>
        <v>1057884.1400000001</v>
      </c>
      <c r="F49" s="27">
        <f>IF(F18+F29+F50&lt;0,0,F18+F29+F50)</f>
        <v>1188306.4000000001</v>
      </c>
      <c r="G49" s="27">
        <f>IF(G18+G29+G50&lt;0,0,G18+G29+G50)</f>
        <v>1145999.9600000002</v>
      </c>
      <c r="H49" s="27">
        <f>IF(H18+H29+H50&lt;0,0,H18+H29+H50)</f>
        <v>2132825.3600000003</v>
      </c>
      <c r="I49" s="27">
        <f>IF(I18+I29+I50&lt;0,0,I18+I29+I50)</f>
        <v>1625301.3800000001</v>
      </c>
      <c r="J49" s="27">
        <f>IF(J18+J29+J50&lt;0,0,J18+J29+J50)</f>
        <v>578972.1700000002</v>
      </c>
      <c r="K49" s="20">
        <f>SUM(B49:J49)</f>
        <v>14091549.760000002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1507943.3699999999</v>
      </c>
      <c r="C55" s="10">
        <f t="shared" si="11"/>
        <v>1605844.4</v>
      </c>
      <c r="D55" s="10">
        <f t="shared" si="11"/>
        <v>3248472.6</v>
      </c>
      <c r="E55" s="10">
        <f t="shared" si="11"/>
        <v>1057884.15</v>
      </c>
      <c r="F55" s="10">
        <f t="shared" si="11"/>
        <v>1188306.4</v>
      </c>
      <c r="G55" s="10">
        <f t="shared" si="11"/>
        <v>1145999.96</v>
      </c>
      <c r="H55" s="10">
        <f t="shared" si="11"/>
        <v>2132825.36</v>
      </c>
      <c r="I55" s="10">
        <f>SUM(I56:I68)</f>
        <v>1625301.37</v>
      </c>
      <c r="J55" s="10">
        <f t="shared" si="11"/>
        <v>578972.17</v>
      </c>
      <c r="K55" s="5">
        <f>SUM(K56:K68)</f>
        <v>14091549.78</v>
      </c>
      <c r="L55" s="9"/>
    </row>
    <row r="56" spans="1:11" ht="16.5" customHeight="1">
      <c r="A56" s="7" t="s">
        <v>58</v>
      </c>
      <c r="B56" s="8">
        <v>1321109.19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1321109.19</v>
      </c>
    </row>
    <row r="57" spans="1:11" ht="16.5" customHeight="1">
      <c r="A57" s="7" t="s">
        <v>59</v>
      </c>
      <c r="B57" s="8">
        <v>186834.18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186834.18</v>
      </c>
    </row>
    <row r="58" spans="1:11" ht="16.5" customHeight="1">
      <c r="A58" s="7" t="s">
        <v>4</v>
      </c>
      <c r="B58" s="6">
        <v>0</v>
      </c>
      <c r="C58" s="8">
        <v>1605844.4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1605844.4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3248472.6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3248472.6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1057884.15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1057884.15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1188306.4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1188306.4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1145999.96</v>
      </c>
      <c r="H62" s="6">
        <v>0</v>
      </c>
      <c r="I62" s="6">
        <v>0</v>
      </c>
      <c r="J62" s="6">
        <v>0</v>
      </c>
      <c r="K62" s="5">
        <f t="shared" si="12"/>
        <v>1145999.96</v>
      </c>
    </row>
    <row r="63" spans="1:11" ht="16.5" customHeight="1">
      <c r="A63" s="7" t="s">
        <v>51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2132825.36</v>
      </c>
      <c r="I63" s="6">
        <v>0</v>
      </c>
      <c r="J63" s="6">
        <v>0</v>
      </c>
      <c r="K63" s="5">
        <f t="shared" si="12"/>
        <v>2132825.36</v>
      </c>
    </row>
    <row r="64" spans="1:11" ht="16.5" customHeight="1">
      <c r="A64" s="7" t="s">
        <v>52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53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604449.58</v>
      </c>
      <c r="J65" s="6">
        <v>0</v>
      </c>
      <c r="K65" s="5">
        <f t="shared" si="12"/>
        <v>604449.58</v>
      </c>
    </row>
    <row r="66" spans="1:11" ht="16.5" customHeight="1">
      <c r="A66" s="7" t="s">
        <v>54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1020851.79</v>
      </c>
      <c r="J66" s="6">
        <v>0</v>
      </c>
      <c r="K66" s="5">
        <f t="shared" si="12"/>
        <v>1020851.79</v>
      </c>
    </row>
    <row r="67" spans="1:11" ht="16.5" customHeight="1">
      <c r="A67" s="7" t="s">
        <v>55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578972.17</v>
      </c>
      <c r="K67" s="5">
        <f t="shared" si="12"/>
        <v>578972.17</v>
      </c>
    </row>
    <row r="68" spans="1:11" ht="18" customHeight="1">
      <c r="A68" s="4" t="s">
        <v>66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2022-11-07T20:31:18Z</dcterms:modified>
  <cp:category/>
  <cp:version/>
  <cp:contentType/>
  <cp:contentStatus/>
</cp:coreProperties>
</file>