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'!$A$1:$K$68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<sst xmlns="http://schemas.openxmlformats.org/spreadsheetml/2006/main" count="76" uniqueCount="75">
  <si>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</si>
  <si>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</si>
  <si>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</si>
  <si>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</si>
  <si>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</si>
  <si>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</si>
  <si>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</si>
  <si>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</si>
  <si>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</si>
  <si>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</si>
  <si>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</si>
  <si>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</si>
  <si>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</si>
  <si>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</si>
  <si>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</si>
  <si>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</si>
  <si>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</si>
  <si>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</si>
  <si>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</si>
  <si>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</si>
  <si>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</si>
  <si>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</si>
  <si>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</si>
  <si>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</si>
  <si>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</si>
  <si>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</si>
  <si>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</si>
  <si>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</si>
  <si>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</si>
  <si>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</si>
  <si>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</si>
  <si>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</si>
  <si>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</si>
  <si>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</si>
  <si>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</si>
  <si>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</si>
  <si>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</si>
  <si>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</si>
  <si>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</si>
  <si>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</si>
  <si>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</si>
  <si>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</si>
  <si>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</si>
  <si>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</si>
  <si>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</si>
  <si>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</si>
  <si>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</si>
  <si>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</si>
  <si>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</si>
  <si>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</si>
  <si>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</si>
  <si>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</si>
  <si>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</si>
  <si>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</si>
  <si>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</si>
  <si>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</si>
  <si>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</si>
  <si>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</si>
  <si>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</si>
  <si>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</si>
  <si>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</si>
  <si>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</si>
  <si>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</si>
  <si>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</si>
  <si>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</si>
  <si>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</si>
  <si>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26/10/22 - VENCIMENTO 03/11/22</t>
  </si>
  <si>
    <t>5.2.8. Ajuste de Cronograma (+)</t>
  </si>
  <si>
    <t>5.2.9. Ajuste de Cronograma (-)</t>
  </si>
  <si>
    <t>5.2.10. Desconto do Saldo Remanescente de Investimento em SMGO</t>
  </si>
  <si>
    <t>2.1 Tarifa de Remuneração por Passageiro Transportado Combustível</t>
  </si>
  <si>
    <t>4. Remuneração Bruta do Operador (4.1 + 4.2 + 4.3 + 4.4 + 4.5 + 4.6 + 4.7 + 4.8)</t>
  </si>
  <si>
    <t>4.6. Remuneração SMGO</t>
  </si>
  <si>
    <t>4.7. Remuneração Manutenção de Validadores</t>
  </si>
  <si>
    <t>4.8. Remuneração Comunicação de Dados por Chip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</si>
</sst>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4" xfId="0" applyFont="1" applyBorder="1" applyAlignment="1">
      <alignment horizontal="left" vertical="center" indent="3"/>
    </xf>
    <xf numFmtId="0" fontId="32" fillId="0" borderId="4" xfId="0" applyFont="1" applyBorder="1" applyAlignment="1">
      <alignment horizontal="left" vertical="center" indent="1"/>
    </xf>
    <xf numFmtId="0" fontId="32" fillId="0" borderId="4" xfId="0" applyFont="1" applyBorder="1" applyAlignment="1">
      <alignment horizontal="left" vertical="center" wrapText="1" indent="2"/>
    </xf>
    <xf numFmtId="171" fontId="32" fillId="0" borderId="4" xfId="46" applyNumberFormat="1" applyFont="1" applyFill="1" applyBorder="1" applyAlignment="1">
      <alignment horizontal="center" vertical="center"/>
    </xf>
    <xf numFmtId="0" fontId="32" fillId="33" borderId="4" xfId="0" applyFont="1" applyFill="1" applyBorder="1" applyAlignment="1">
      <alignment horizontal="left" vertical="center" indent="2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66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350665</v>
      </c>
      <c r="C7" s="46">
        <f t="shared" si="0"/>
        <v>289104</v>
      </c>
      <c r="D7" s="46">
        <f t="shared" si="0"/>
        <v>353328</v>
      </c>
      <c r="E7" s="46">
        <f t="shared" si="0"/>
        <v>191240</v>
      </c>
      <c r="F7" s="46">
        <f t="shared" si="0"/>
        <v>238238</v>
      </c>
      <c r="G7" s="46">
        <f t="shared" si="0"/>
        <v>233121</v>
      </c>
      <c r="H7" s="46">
        <f t="shared" si="0"/>
        <v>273963</v>
      </c>
      <c r="I7" s="46">
        <f t="shared" si="0"/>
        <v>388261</v>
      </c>
      <c r="J7" s="46">
        <f t="shared" si="0"/>
        <v>125593</v>
      </c>
      <c r="K7" s="46">
        <f t="shared" si="0"/>
        <v>2443513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17987</v>
      </c>
      <c r="C8" s="44">
        <f t="shared" si="1"/>
        <v>18405</v>
      </c>
      <c r="D8" s="44">
        <f t="shared" si="1"/>
        <v>17785</v>
      </c>
      <c r="E8" s="44">
        <f t="shared" si="1"/>
        <v>12149</v>
      </c>
      <c r="F8" s="44">
        <f t="shared" si="1"/>
        <v>13032</v>
      </c>
      <c r="G8" s="44">
        <f t="shared" si="1"/>
        <v>6716</v>
      </c>
      <c r="H8" s="44">
        <f t="shared" si="1"/>
        <v>5814</v>
      </c>
      <c r="I8" s="44">
        <f t="shared" si="1"/>
        <v>18882</v>
      </c>
      <c r="J8" s="44">
        <f t="shared" si="1"/>
        <v>4057</v>
      </c>
      <c r="K8" s="37">
        <f>SUM(B8:J8)</f>
        <v>114827</v>
      </c>
      <c r="L8"/>
      <c r="M8"/>
      <c r="N8"/>
    </row>
    <row r="9" spans="1:14" ht="16.5" customHeight="1">
      <c r="A9" s="22" t="s">
        <v>32</v>
      </c>
      <c r="B9" s="44">
        <v>17918</v>
      </c>
      <c r="C9" s="44">
        <v>18399</v>
      </c>
      <c r="D9" s="44">
        <v>17781</v>
      </c>
      <c r="E9" s="44">
        <v>11960</v>
      </c>
      <c r="F9" s="44">
        <v>13023</v>
      </c>
      <c r="G9" s="44">
        <v>6713</v>
      </c>
      <c r="H9" s="44">
        <v>5814</v>
      </c>
      <c r="I9" s="44">
        <v>18827</v>
      </c>
      <c r="J9" s="44">
        <v>4057</v>
      </c>
      <c r="K9" s="37">
        <f>SUM(B9:J9)</f>
        <v>114492</v>
      </c>
      <c r="L9"/>
      <c r="M9"/>
      <c r="N9"/>
    </row>
    <row r="10" spans="1:14" ht="16.5" customHeight="1">
      <c r="A10" s="22" t="s">
        <v>31</v>
      </c>
      <c r="B10" s="44">
        <v>69</v>
      </c>
      <c r="C10" s="44">
        <v>6</v>
      </c>
      <c r="D10" s="44">
        <v>4</v>
      </c>
      <c r="E10" s="44">
        <v>189</v>
      </c>
      <c r="F10" s="44">
        <v>9</v>
      </c>
      <c r="G10" s="44">
        <v>3</v>
      </c>
      <c r="H10" s="44">
        <v>0</v>
      </c>
      <c r="I10" s="44">
        <v>55</v>
      </c>
      <c r="J10" s="44">
        <v>0</v>
      </c>
      <c r="K10" s="37">
        <f>SUM(B10:J10)</f>
        <v>335</v>
      </c>
      <c r="L10"/>
      <c r="M10"/>
      <c r="N10"/>
    </row>
    <row r="11" spans="1:14" ht="16.5" customHeight="1">
      <c r="A11" s="43" t="s">
        <v>30</v>
      </c>
      <c r="B11" s="42">
        <v>332678</v>
      </c>
      <c r="C11" s="42">
        <v>270699</v>
      </c>
      <c r="D11" s="42">
        <v>335543</v>
      </c>
      <c r="E11" s="42">
        <v>179091</v>
      </c>
      <c r="F11" s="42">
        <v>225206</v>
      </c>
      <c r="G11" s="42">
        <v>226405</v>
      </c>
      <c r="H11" s="42">
        <v>268149</v>
      </c>
      <c r="I11" s="42">
        <v>369379</v>
      </c>
      <c r="J11" s="42">
        <v>121536</v>
      </c>
      <c r="K11" s="37">
        <f>SUM(B11:J11)</f>
        <v>2328686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4.4911</v>
      </c>
      <c r="C13" s="41">
        <v>4.9339</v>
      </c>
      <c r="D13" s="41">
        <v>5.4695</v>
      </c>
      <c r="E13" s="41">
        <v>4.7554</v>
      </c>
      <c r="F13" s="41">
        <v>5.0324</v>
      </c>
      <c r="G13" s="41">
        <v>5.0834</v>
      </c>
      <c r="H13" s="41">
        <v>4.0475</v>
      </c>
      <c r="I13" s="41">
        <v>4.0885</v>
      </c>
      <c r="J13" s="41">
        <v>4.6262</v>
      </c>
      <c r="K13" s="31"/>
      <c r="L13"/>
      <c r="M13"/>
      <c r="N13"/>
    </row>
    <row r="14" spans="1:14" ht="16.5" customHeight="1">
      <c r="A14" s="61" t="s">
        <v>70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  <c r="H14" s="41">
        <v>0</v>
      </c>
      <c r="I14" s="41">
        <v>0</v>
      </c>
      <c r="J14" s="41">
        <v>0</v>
      </c>
      <c r="K14" s="31">
        <v>0</v>
      </c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1.087984148065113</v>
      </c>
      <c r="C16" s="38">
        <v>1.137863128220603</v>
      </c>
      <c r="D16" s="38">
        <v>1.036692186574788</v>
      </c>
      <c r="E16" s="38">
        <v>1.341805157845548</v>
      </c>
      <c r="F16" s="38">
        <v>1.024518590438826</v>
      </c>
      <c r="G16" s="38">
        <v>1.134918345693615</v>
      </c>
      <c r="H16" s="38">
        <v>1.104694083713843</v>
      </c>
      <c r="I16" s="38">
        <v>1.071903729695573</v>
      </c>
      <c r="J16" s="38">
        <v>1.033060269466044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71</v>
      </c>
      <c r="B18" s="35">
        <f>SUM(B19:B27)</f>
        <v>1768117.6099999999</v>
      </c>
      <c r="C18" s="35">
        <f aca="true" t="shared" si="2" ref="C18:J18">SUM(C19:C27)</f>
        <v>1679640.7799999998</v>
      </c>
      <c r="D18" s="35">
        <f t="shared" si="2"/>
        <v>2066145.6099999996</v>
      </c>
      <c r="E18" s="35">
        <f t="shared" si="2"/>
        <v>1259291.21</v>
      </c>
      <c r="F18" s="35">
        <f t="shared" si="2"/>
        <v>1270371.26</v>
      </c>
      <c r="G18" s="35">
        <f t="shared" si="2"/>
        <v>1384883.9300000002</v>
      </c>
      <c r="H18" s="35">
        <f t="shared" si="2"/>
        <v>1270895.3100000003</v>
      </c>
      <c r="I18" s="35">
        <f t="shared" si="2"/>
        <v>1780150.4400000004</v>
      </c>
      <c r="J18" s="35">
        <f t="shared" si="2"/>
        <v>614468.3</v>
      </c>
      <c r="K18" s="35">
        <f>SUM(B18:J18)</f>
        <v>13093964.45</v>
      </c>
      <c r="L18"/>
      <c r="M18"/>
      <c r="N18"/>
    </row>
    <row r="19" spans="1:14" ht="16.5" customHeight="1">
      <c r="A19" s="62" t="s">
        <v>27</v>
      </c>
      <c r="B19" s="63">
        <f>ROUND((B13+B14)*B7,2)</f>
        <v>1574871.58</v>
      </c>
      <c r="C19" s="63">
        <f aca="true" t="shared" si="3" ref="C19:J19">ROUND((C13+C14)*C7,2)</f>
        <v>1426410.23</v>
      </c>
      <c r="D19" s="63">
        <f t="shared" si="3"/>
        <v>1932527.5</v>
      </c>
      <c r="E19" s="63">
        <f t="shared" si="3"/>
        <v>909422.7</v>
      </c>
      <c r="F19" s="63">
        <f t="shared" si="3"/>
        <v>1198908.91</v>
      </c>
      <c r="G19" s="63">
        <f t="shared" si="3"/>
        <v>1185047.29</v>
      </c>
      <c r="H19" s="63">
        <f t="shared" si="3"/>
        <v>1108865.24</v>
      </c>
      <c r="I19" s="63">
        <f t="shared" si="3"/>
        <v>1587405.1</v>
      </c>
      <c r="J19" s="63">
        <f t="shared" si="3"/>
        <v>581018.34</v>
      </c>
      <c r="K19" s="30">
        <f>SUM(B19:J19)</f>
        <v>11504476.89</v>
      </c>
      <c r="L19"/>
      <c r="M19"/>
      <c r="N19"/>
    </row>
    <row r="20" spans="1:14" ht="16.5" customHeight="1">
      <c r="A20" s="18" t="s">
        <v>26</v>
      </c>
      <c r="B20" s="30">
        <f aca="true" t="shared" si="4" ref="B20:J20">IF(B16&lt;&gt;0,ROUND((B16-1)*B19,2),0)</f>
        <v>138563.73</v>
      </c>
      <c r="C20" s="30">
        <f t="shared" si="4"/>
        <v>196649.38</v>
      </c>
      <c r="D20" s="30">
        <f t="shared" si="4"/>
        <v>70908.66</v>
      </c>
      <c r="E20" s="30">
        <f t="shared" si="4"/>
        <v>310845.37</v>
      </c>
      <c r="F20" s="30">
        <f t="shared" si="4"/>
        <v>29395.56</v>
      </c>
      <c r="G20" s="30">
        <f t="shared" si="4"/>
        <v>159884.62</v>
      </c>
      <c r="H20" s="30">
        <f t="shared" si="4"/>
        <v>116091.63</v>
      </c>
      <c r="I20" s="30">
        <f t="shared" si="4"/>
        <v>114140.35</v>
      </c>
      <c r="J20" s="30">
        <f t="shared" si="4"/>
        <v>19208.62</v>
      </c>
      <c r="K20" s="30">
        <f aca="true" t="shared" si="5" ref="K18:K26">SUM(B20:J20)</f>
        <v>1155687.9200000002</v>
      </c>
      <c r="L20"/>
      <c r="M20"/>
      <c r="N20"/>
    </row>
    <row r="21" spans="1:14" ht="16.5" customHeight="1">
      <c r="A21" s="18" t="s">
        <v>25</v>
      </c>
      <c r="B21" s="30">
        <v>50424.23</v>
      </c>
      <c r="C21" s="30">
        <v>50777.9</v>
      </c>
      <c r="D21" s="30">
        <v>54672.18</v>
      </c>
      <c r="E21" s="30">
        <v>33867.06</v>
      </c>
      <c r="F21" s="30">
        <v>38581.35</v>
      </c>
      <c r="G21" s="30">
        <v>36294.5</v>
      </c>
      <c r="H21" s="30">
        <v>40631.06</v>
      </c>
      <c r="I21" s="30">
        <v>72560.04</v>
      </c>
      <c r="J21" s="30">
        <v>18254.91</v>
      </c>
      <c r="K21" s="30">
        <f t="shared" si="5"/>
        <v>396063.2299999999</v>
      </c>
      <c r="L21"/>
      <c r="M21"/>
      <c r="N21"/>
    </row>
    <row r="22" spans="1:14" ht="16.5" customHeight="1">
      <c r="A22" s="18" t="s">
        <v>24</v>
      </c>
      <c r="B22" s="30">
        <v>1729.43</v>
      </c>
      <c r="C22" s="34">
        <v>3458.86</v>
      </c>
      <c r="D22" s="34">
        <v>5188.29</v>
      </c>
      <c r="E22" s="30">
        <v>3458.86</v>
      </c>
      <c r="F22" s="30">
        <v>1729.43</v>
      </c>
      <c r="G22" s="34">
        <v>1729.43</v>
      </c>
      <c r="H22" s="34">
        <v>3458.86</v>
      </c>
      <c r="I22" s="34">
        <v>3458.86</v>
      </c>
      <c r="J22" s="34">
        <v>1729.43</v>
      </c>
      <c r="K22" s="30">
        <f t="shared" si="5"/>
        <v>25941.45</v>
      </c>
      <c r="L22"/>
      <c r="M22"/>
      <c r="N22"/>
    </row>
    <row r="23" spans="1:14" ht="16.5" customHeight="1">
      <c r="A23" s="18" t="s">
        <v>23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-6619.11</v>
      </c>
      <c r="K23" s="30">
        <f t="shared" si="5"/>
        <v>-6619.11</v>
      </c>
      <c r="L23"/>
      <c r="M23"/>
      <c r="N23"/>
    </row>
    <row r="24" spans="1:14" ht="16.5" customHeight="1">
      <c r="A24" s="64" t="s">
        <v>72</v>
      </c>
      <c r="B24" s="30">
        <v>1328.66</v>
      </c>
      <c r="C24" s="30">
        <v>1263.53</v>
      </c>
      <c r="D24" s="30">
        <v>1552.71</v>
      </c>
      <c r="E24" s="30">
        <v>945.69</v>
      </c>
      <c r="F24" s="30">
        <v>953.51</v>
      </c>
      <c r="G24" s="30">
        <v>1042.08</v>
      </c>
      <c r="H24" s="30">
        <v>956.11</v>
      </c>
      <c r="I24" s="30">
        <v>1339.08</v>
      </c>
      <c r="J24" s="30">
        <v>461.12</v>
      </c>
      <c r="K24" s="30">
        <f t="shared" si="5"/>
        <v>9842.49</v>
      </c>
      <c r="L24"/>
      <c r="M24"/>
      <c r="N24"/>
    </row>
    <row r="25" spans="1:14" ht="16.5" customHeight="1">
      <c r="A25" s="64" t="s">
        <v>73</v>
      </c>
      <c r="B25" s="30">
        <v>859.89</v>
      </c>
      <c r="C25" s="30">
        <v>790.68</v>
      </c>
      <c r="D25" s="30">
        <v>953.14</v>
      </c>
      <c r="E25" s="30">
        <v>551.98</v>
      </c>
      <c r="F25" s="30">
        <v>576.18</v>
      </c>
      <c r="G25" s="30">
        <v>655.43</v>
      </c>
      <c r="H25" s="30">
        <v>664.26</v>
      </c>
      <c r="I25" s="30">
        <v>952.55</v>
      </c>
      <c r="J25" s="30">
        <v>301.83</v>
      </c>
      <c r="K25" s="30">
        <f t="shared" si="5"/>
        <v>6305.9400000000005</v>
      </c>
      <c r="L25"/>
      <c r="M25"/>
      <c r="N25"/>
    </row>
    <row r="26" spans="1:14" ht="16.5" customHeight="1">
      <c r="A26" s="64" t="s">
        <v>74</v>
      </c>
      <c r="B26" s="30">
        <v>340.09</v>
      </c>
      <c r="C26" s="30">
        <v>290.2</v>
      </c>
      <c r="D26" s="30">
        <v>343.13</v>
      </c>
      <c r="E26" s="30">
        <v>199.55</v>
      </c>
      <c r="F26" s="30">
        <v>226.32</v>
      </c>
      <c r="G26" s="30">
        <v>230.58</v>
      </c>
      <c r="H26" s="30">
        <v>228.15</v>
      </c>
      <c r="I26" s="30">
        <v>294.46</v>
      </c>
      <c r="J26" s="30">
        <v>113.16</v>
      </c>
      <c r="K26" s="30">
        <f t="shared" si="5"/>
        <v>2265.64</v>
      </c>
      <c r="L26"/>
      <c r="M26"/>
      <c r="N26"/>
    </row>
    <row r="27" spans="1:11" ht="12" customHeight="1">
      <c r="A27" s="33"/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/>
    </row>
    <row r="28" spans="1:11" ht="12" customHeight="1">
      <c r="A28" s="18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/>
    </row>
    <row r="29" spans="1:14" ht="16.5" customHeight="1">
      <c r="A29" s="16" t="s">
        <v>22</v>
      </c>
      <c r="B29" s="30">
        <f aca="true" t="shared" si="6" ref="B29:J29">+B30+B35+B47</f>
        <v>-157898.80000000002</v>
      </c>
      <c r="C29" s="30">
        <f t="shared" si="6"/>
        <v>-95121.94</v>
      </c>
      <c r="D29" s="30">
        <f t="shared" si="6"/>
        <v>-131129.71999999994</v>
      </c>
      <c r="E29" s="30">
        <f t="shared" si="6"/>
        <v>-144030.10000000003</v>
      </c>
      <c r="F29" s="30">
        <f t="shared" si="6"/>
        <v>-62603.299999999996</v>
      </c>
      <c r="G29" s="30">
        <f t="shared" si="6"/>
        <v>-136504.56</v>
      </c>
      <c r="H29" s="30">
        <f t="shared" si="6"/>
        <v>-49103.28</v>
      </c>
      <c r="I29" s="30">
        <f t="shared" si="6"/>
        <v>-118695.06</v>
      </c>
      <c r="J29" s="30">
        <f t="shared" si="6"/>
        <v>-35659.17</v>
      </c>
      <c r="K29" s="30">
        <f aca="true" t="shared" si="7" ref="K29:K37">SUM(B29:J29)</f>
        <v>-930745.9300000003</v>
      </c>
      <c r="L29"/>
      <c r="M29"/>
      <c r="N29"/>
    </row>
    <row r="30" spans="1:14" ht="16.5" customHeight="1">
      <c r="A30" s="18" t="s">
        <v>21</v>
      </c>
      <c r="B30" s="30">
        <f aca="true" t="shared" si="8" ref="B30:J30">B31+B32+B33+B34</f>
        <v>-150510.63</v>
      </c>
      <c r="C30" s="30">
        <f t="shared" si="8"/>
        <v>-88095.93000000001</v>
      </c>
      <c r="D30" s="30">
        <f t="shared" si="8"/>
        <v>-100113.25</v>
      </c>
      <c r="E30" s="30">
        <f t="shared" si="8"/>
        <v>-138771.46000000002</v>
      </c>
      <c r="F30" s="30">
        <f t="shared" si="8"/>
        <v>-57301.2</v>
      </c>
      <c r="G30" s="30">
        <f t="shared" si="8"/>
        <v>-130709.92</v>
      </c>
      <c r="H30" s="30">
        <f t="shared" si="8"/>
        <v>-43786.69</v>
      </c>
      <c r="I30" s="30">
        <f t="shared" si="8"/>
        <v>-111248.94</v>
      </c>
      <c r="J30" s="30">
        <f t="shared" si="8"/>
        <v>-26615.44</v>
      </c>
      <c r="K30" s="30">
        <f t="shared" si="7"/>
        <v>-847153.46</v>
      </c>
      <c r="L30"/>
      <c r="M30"/>
      <c r="N30"/>
    </row>
    <row r="31" spans="1:14" s="23" customFormat="1" ht="16.5" customHeight="1">
      <c r="A31" s="29" t="s">
        <v>56</v>
      </c>
      <c r="B31" s="30">
        <f>-ROUND((B9)*$E$3,2)</f>
        <v>-78839.2</v>
      </c>
      <c r="C31" s="30">
        <f aca="true" t="shared" si="9" ref="C31:J31">-ROUND((C9)*$E$3,2)</f>
        <v>-80955.6</v>
      </c>
      <c r="D31" s="30">
        <f t="shared" si="9"/>
        <v>-78236.4</v>
      </c>
      <c r="E31" s="30">
        <f t="shared" si="9"/>
        <v>-52624</v>
      </c>
      <c r="F31" s="30">
        <f t="shared" si="9"/>
        <v>-57301.2</v>
      </c>
      <c r="G31" s="30">
        <f t="shared" si="9"/>
        <v>-29537.2</v>
      </c>
      <c r="H31" s="30">
        <f t="shared" si="9"/>
        <v>-25581.6</v>
      </c>
      <c r="I31" s="30">
        <f t="shared" si="9"/>
        <v>-82838.8</v>
      </c>
      <c r="J31" s="30">
        <f t="shared" si="9"/>
        <v>-17850.8</v>
      </c>
      <c r="K31" s="30">
        <f t="shared" si="7"/>
        <v>-503764.79999999993</v>
      </c>
      <c r="L31" s="28"/>
      <c r="M31"/>
      <c r="N31"/>
    </row>
    <row r="32" spans="1:14" ht="16.5" customHeight="1">
      <c r="A32" s="25" t="s">
        <v>20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30">
        <f t="shared" si="7"/>
        <v>0</v>
      </c>
      <c r="L32"/>
      <c r="M32"/>
      <c r="N32"/>
    </row>
    <row r="33" spans="1:14" ht="16.5" customHeight="1">
      <c r="A33" s="25" t="s">
        <v>19</v>
      </c>
      <c r="B33" s="30">
        <v>0</v>
      </c>
      <c r="C33" s="30">
        <v>0</v>
      </c>
      <c r="D33" s="30">
        <v>0</v>
      </c>
      <c r="E33" s="30">
        <v>0</v>
      </c>
      <c r="F33" s="26">
        <v>0</v>
      </c>
      <c r="G33" s="30">
        <v>0</v>
      </c>
      <c r="H33" s="30">
        <v>0</v>
      </c>
      <c r="I33" s="30">
        <v>0</v>
      </c>
      <c r="J33" s="30">
        <v>0</v>
      </c>
      <c r="K33" s="30">
        <f t="shared" si="7"/>
        <v>0</v>
      </c>
      <c r="L33"/>
      <c r="M33"/>
      <c r="N33"/>
    </row>
    <row r="34" spans="1:14" ht="16.5" customHeight="1">
      <c r="A34" s="25" t="s">
        <v>18</v>
      </c>
      <c r="B34" s="30">
        <v>-71671.43</v>
      </c>
      <c r="C34" s="30">
        <v>-7140.33</v>
      </c>
      <c r="D34" s="30">
        <v>-21876.85</v>
      </c>
      <c r="E34" s="30">
        <v>-86147.46</v>
      </c>
      <c r="F34" s="26">
        <v>0</v>
      </c>
      <c r="G34" s="30">
        <v>-101172.72</v>
      </c>
      <c r="H34" s="30">
        <v>-18205.09</v>
      </c>
      <c r="I34" s="30">
        <v>-28410.14</v>
      </c>
      <c r="J34" s="30">
        <v>-8764.64</v>
      </c>
      <c r="K34" s="30">
        <f t="shared" si="7"/>
        <v>-343388.6600000001</v>
      </c>
      <c r="L34"/>
      <c r="M34"/>
      <c r="N34"/>
    </row>
    <row r="35" spans="1:14" s="23" customFormat="1" ht="16.5" customHeight="1">
      <c r="A35" s="18" t="s">
        <v>17</v>
      </c>
      <c r="B35" s="27">
        <f aca="true" t="shared" si="10" ref="B35:J35">SUM(B36:B45)</f>
        <v>-7388.17</v>
      </c>
      <c r="C35" s="27">
        <f t="shared" si="10"/>
        <v>-7026.01</v>
      </c>
      <c r="D35" s="27">
        <f t="shared" si="10"/>
        <v>-31016.469999999954</v>
      </c>
      <c r="E35" s="27">
        <f t="shared" si="10"/>
        <v>-5258.64</v>
      </c>
      <c r="F35" s="27">
        <f t="shared" si="10"/>
        <v>-5302.1</v>
      </c>
      <c r="G35" s="27">
        <f t="shared" si="10"/>
        <v>-5794.64</v>
      </c>
      <c r="H35" s="27">
        <f t="shared" si="10"/>
        <v>-5316.59</v>
      </c>
      <c r="I35" s="27">
        <f t="shared" si="10"/>
        <v>-7446.12</v>
      </c>
      <c r="J35" s="27">
        <f t="shared" si="10"/>
        <v>-9043.73</v>
      </c>
      <c r="K35" s="30">
        <f t="shared" si="7"/>
        <v>-83592.46999999994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27">
        <v>-22382.45</v>
      </c>
      <c r="E36" s="26">
        <v>0</v>
      </c>
      <c r="F36" s="26">
        <v>0</v>
      </c>
      <c r="G36" s="17">
        <v>0</v>
      </c>
      <c r="H36" s="26">
        <v>0</v>
      </c>
      <c r="I36" s="17">
        <v>0</v>
      </c>
      <c r="J36" s="27">
        <v>-6479.6</v>
      </c>
      <c r="K36" s="30">
        <f t="shared" si="7"/>
        <v>-28862.050000000003</v>
      </c>
      <c r="L36"/>
      <c r="M36"/>
      <c r="N36"/>
    </row>
    <row r="37" spans="1:14" ht="16.5" customHeight="1">
      <c r="A37" s="25" t="s">
        <v>15</v>
      </c>
      <c r="B37" s="27">
        <v>0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30">
        <f t="shared" si="7"/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4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2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4"/>
    </row>
    <row r="43" spans="1:14" s="23" customFormat="1" ht="16.5" customHeight="1">
      <c r="A43" s="60" t="s">
        <v>67</v>
      </c>
      <c r="B43" s="17">
        <v>0</v>
      </c>
      <c r="C43" s="17">
        <v>0</v>
      </c>
      <c r="D43" s="17">
        <v>1566000</v>
      </c>
      <c r="E43" s="17">
        <v>0</v>
      </c>
      <c r="F43" s="17">
        <v>0</v>
      </c>
      <c r="G43" s="17">
        <v>0</v>
      </c>
      <c r="H43" s="17">
        <v>972000</v>
      </c>
      <c r="I43" s="17">
        <v>0</v>
      </c>
      <c r="J43" s="17">
        <v>0</v>
      </c>
      <c r="K43" s="17">
        <f>SUM(B43:J43)</f>
        <v>2538000</v>
      </c>
      <c r="L43" s="24"/>
      <c r="M43"/>
      <c r="N43"/>
    </row>
    <row r="44" spans="1:14" s="23" customFormat="1" ht="16.5" customHeight="1">
      <c r="A44" s="60" t="s">
        <v>68</v>
      </c>
      <c r="B44" s="17">
        <v>0</v>
      </c>
      <c r="C44" s="17">
        <v>0</v>
      </c>
      <c r="D44" s="17">
        <v>-1566000</v>
      </c>
      <c r="E44" s="17">
        <v>0</v>
      </c>
      <c r="F44" s="17">
        <v>0</v>
      </c>
      <c r="G44" s="17">
        <v>0</v>
      </c>
      <c r="H44" s="17">
        <v>-972000</v>
      </c>
      <c r="I44" s="17">
        <v>0</v>
      </c>
      <c r="J44" s="17">
        <v>0</v>
      </c>
      <c r="K44" s="17">
        <f>SUM(B44:J44)</f>
        <v>-2538000</v>
      </c>
      <c r="L44" s="24"/>
      <c r="M44"/>
      <c r="N44"/>
    </row>
    <row r="45" spans="1:14" s="23" customFormat="1" ht="16.5" customHeight="1">
      <c r="A45" s="60" t="s">
        <v>69</v>
      </c>
      <c r="B45" s="17">
        <v>-7388.17</v>
      </c>
      <c r="C45" s="17">
        <v>-7026.01</v>
      </c>
      <c r="D45" s="17">
        <v>-8634.02</v>
      </c>
      <c r="E45" s="17">
        <v>-5258.64</v>
      </c>
      <c r="F45" s="17">
        <v>-5302.1</v>
      </c>
      <c r="G45" s="17">
        <v>-5794.64</v>
      </c>
      <c r="H45" s="17">
        <v>-5316.59</v>
      </c>
      <c r="I45" s="17">
        <v>-7446.12</v>
      </c>
      <c r="J45" s="17">
        <v>-2564.13</v>
      </c>
      <c r="K45" s="17">
        <f>SUM(B45:J45)</f>
        <v>-54730.42</v>
      </c>
      <c r="L45" s="24"/>
      <c r="M45"/>
      <c r="N45"/>
    </row>
    <row r="46" spans="1:12" ht="12" customHeight="1">
      <c r="A46" s="22"/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/>
      <c r="L46" s="21"/>
    </row>
    <row r="47" spans="1:14" ht="16.5" customHeight="1">
      <c r="A47" s="18" t="s">
        <v>9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f>SUM(B47:J47)</f>
        <v>0</v>
      </c>
      <c r="L47" s="21"/>
      <c r="M47"/>
      <c r="N47"/>
    </row>
    <row r="48" spans="1:12" ht="12" customHeight="1">
      <c r="A48" s="18"/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20"/>
      <c r="L48" s="9"/>
    </row>
    <row r="49" spans="1:12" ht="16.5" customHeight="1">
      <c r="A49" s="16" t="s">
        <v>8</v>
      </c>
      <c r="B49" s="27">
        <f>IF(B18+B29+B50&lt;0,0,B18+B29+B50)</f>
        <v>1610218.8099999998</v>
      </c>
      <c r="C49" s="27">
        <f>IF(C18+C29+C50&lt;0,0,C18+C29+C50)</f>
        <v>1584518.8399999999</v>
      </c>
      <c r="D49" s="27">
        <f>IF(D18+D29+D50&lt;0,0,D18+D29+D50)</f>
        <v>1935015.8899999997</v>
      </c>
      <c r="E49" s="27">
        <f>IF(E18+E29+E50&lt;0,0,E18+E29+E50)</f>
        <v>1115261.1099999999</v>
      </c>
      <c r="F49" s="27">
        <f>IF(F18+F29+F50&lt;0,0,F18+F29+F50)</f>
        <v>1207767.96</v>
      </c>
      <c r="G49" s="27">
        <f>IF(G18+G29+G50&lt;0,0,G18+G29+G50)</f>
        <v>1248379.37</v>
      </c>
      <c r="H49" s="27">
        <f>IF(H18+H29+H50&lt;0,0,H18+H29+H50)</f>
        <v>1221792.0300000003</v>
      </c>
      <c r="I49" s="27">
        <f>IF(I18+I29+I50&lt;0,0,I18+I29+I50)</f>
        <v>1661455.3800000004</v>
      </c>
      <c r="J49" s="27">
        <f>IF(J18+J29+J50&lt;0,0,J18+J29+J50)</f>
        <v>578809.13</v>
      </c>
      <c r="K49" s="20">
        <f>SUM(B49:J49)</f>
        <v>12163218.52</v>
      </c>
      <c r="L49" s="54"/>
    </row>
    <row r="50" spans="1:13" ht="16.5" customHeight="1">
      <c r="A50" s="18" t="s">
        <v>7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f>SUM(B50:J50)</f>
        <v>0</v>
      </c>
      <c r="M50" s="19"/>
    </row>
    <row r="51" spans="1:14" ht="16.5" customHeight="1">
      <c r="A51" s="18" t="s">
        <v>6</v>
      </c>
      <c r="B51" s="27">
        <f>IF(B18+B29+B50&gt;0,0,B18+B29+B50)</f>
        <v>0</v>
      </c>
      <c r="C51" s="27">
        <f>IF(C18+C29+C50&gt;0,0,C18+C29+C50)</f>
        <v>0</v>
      </c>
      <c r="D51" s="27">
        <f>IF(D18+D29+D50&gt;0,0,D18+D29+D50)</f>
        <v>0</v>
      </c>
      <c r="E51" s="27">
        <f>IF(E18+E29+E50&gt;0,0,E18+E29+E50)</f>
        <v>0</v>
      </c>
      <c r="F51" s="27">
        <f>IF(F18+F29+F50&gt;0,0,F18+F29+F50)</f>
        <v>0</v>
      </c>
      <c r="G51" s="27">
        <f>IF(G18+G29+G50&gt;0,0,G18+G29+G50)</f>
        <v>0</v>
      </c>
      <c r="H51" s="27">
        <f>IF(H18+H29+H50&gt;0,0,H18+H29+H50)</f>
        <v>0</v>
      </c>
      <c r="I51" s="27">
        <f>IF(I18+I29+I50&gt;0,0,I18+I29+I50)</f>
        <v>0</v>
      </c>
      <c r="J51" s="27">
        <f>IF(J18+J29+J50&gt;0,0,J18+J29+J50)</f>
        <v>0</v>
      </c>
      <c r="K51" s="17">
        <f>SUM(B51:J51)</f>
        <v>0</v>
      </c>
      <c r="L51"/>
      <c r="M51"/>
      <c r="N51"/>
    </row>
    <row r="52" spans="1:11" ht="12" customHeight="1">
      <c r="A52" s="16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2" customHeight="1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</row>
    <row r="54" spans="1:11" ht="12" customHeight="1">
      <c r="A54" s="13"/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/>
    </row>
    <row r="55" spans="1:12" ht="16.5" customHeight="1">
      <c r="A55" s="11" t="s">
        <v>5</v>
      </c>
      <c r="B55" s="10">
        <f aca="true" t="shared" si="11" ref="B55:J55">SUM(B56:B67)</f>
        <v>1610218.82</v>
      </c>
      <c r="C55" s="10">
        <f t="shared" si="11"/>
        <v>1584518.83</v>
      </c>
      <c r="D55" s="10">
        <f t="shared" si="11"/>
        <v>1935015.87</v>
      </c>
      <c r="E55" s="10">
        <f t="shared" si="11"/>
        <v>1115261.1</v>
      </c>
      <c r="F55" s="10">
        <f t="shared" si="11"/>
        <v>1207767.96</v>
      </c>
      <c r="G55" s="10">
        <f t="shared" si="11"/>
        <v>1248379.37</v>
      </c>
      <c r="H55" s="10">
        <f t="shared" si="11"/>
        <v>1221792.03</v>
      </c>
      <c r="I55" s="10">
        <f>SUM(I56:I68)</f>
        <v>1661455.38</v>
      </c>
      <c r="J55" s="10">
        <f t="shared" si="11"/>
        <v>578809.13</v>
      </c>
      <c r="K55" s="5">
        <f>SUM(K56:K68)</f>
        <v>12163218.490000002</v>
      </c>
      <c r="L55" s="9"/>
    </row>
    <row r="56" spans="1:11" ht="16.5" customHeight="1">
      <c r="A56" s="7" t="s">
        <v>57</v>
      </c>
      <c r="B56" s="8">
        <v>1409102.49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aca="true" t="shared" si="12" ref="K56:K67">SUM(B56:J56)</f>
        <v>1409102.49</v>
      </c>
    </row>
    <row r="57" spans="1:11" ht="16.5" customHeight="1">
      <c r="A57" s="7" t="s">
        <v>58</v>
      </c>
      <c r="B57" s="8">
        <v>201116.33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2"/>
        <v>201116.33</v>
      </c>
    </row>
    <row r="58" spans="1:11" ht="16.5" customHeight="1">
      <c r="A58" s="7" t="s">
        <v>4</v>
      </c>
      <c r="B58" s="6">
        <v>0</v>
      </c>
      <c r="C58" s="8">
        <v>1584518.83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2"/>
        <v>1584518.83</v>
      </c>
    </row>
    <row r="59" spans="1:11" ht="16.5" customHeight="1">
      <c r="A59" s="7" t="s">
        <v>3</v>
      </c>
      <c r="B59" s="6">
        <v>0</v>
      </c>
      <c r="C59" s="6">
        <v>0</v>
      </c>
      <c r="D59" s="8">
        <v>1935015.87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2"/>
        <v>1935015.87</v>
      </c>
    </row>
    <row r="60" spans="1:11" ht="16.5" customHeight="1">
      <c r="A60" s="7" t="s">
        <v>2</v>
      </c>
      <c r="B60" s="6">
        <v>0</v>
      </c>
      <c r="C60" s="6">
        <v>0</v>
      </c>
      <c r="D60" s="6">
        <v>0</v>
      </c>
      <c r="E60" s="8">
        <v>1115261.1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2"/>
        <v>1115261.1</v>
      </c>
    </row>
    <row r="61" spans="1:11" ht="16.5" customHeight="1">
      <c r="A61" s="7" t="s">
        <v>1</v>
      </c>
      <c r="B61" s="6">
        <v>0</v>
      </c>
      <c r="C61" s="6">
        <v>0</v>
      </c>
      <c r="D61" s="6">
        <v>0</v>
      </c>
      <c r="E61" s="6">
        <v>0</v>
      </c>
      <c r="F61" s="8">
        <v>1207767.96</v>
      </c>
      <c r="G61" s="6">
        <v>0</v>
      </c>
      <c r="H61" s="6">
        <v>0</v>
      </c>
      <c r="I61" s="6">
        <v>0</v>
      </c>
      <c r="J61" s="6">
        <v>0</v>
      </c>
      <c r="K61" s="5">
        <f t="shared" si="12"/>
        <v>1207767.96</v>
      </c>
    </row>
    <row r="62" spans="1:11" ht="16.5" customHeight="1">
      <c r="A62" s="7" t="s">
        <v>0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8">
        <v>1248379.37</v>
      </c>
      <c r="H62" s="6">
        <v>0</v>
      </c>
      <c r="I62" s="6">
        <v>0</v>
      </c>
      <c r="J62" s="6">
        <v>0</v>
      </c>
      <c r="K62" s="5">
        <f t="shared" si="12"/>
        <v>1248379.37</v>
      </c>
    </row>
    <row r="63" spans="1:11" ht="16.5" customHeight="1">
      <c r="A63" s="7" t="s">
        <v>50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8">
        <v>1221792.03</v>
      </c>
      <c r="I63" s="6">
        <v>0</v>
      </c>
      <c r="J63" s="6">
        <v>0</v>
      </c>
      <c r="K63" s="5">
        <f t="shared" si="12"/>
        <v>1221792.03</v>
      </c>
    </row>
    <row r="64" spans="1:11" ht="16.5" customHeight="1">
      <c r="A64" s="7" t="s">
        <v>51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5">
        <f t="shared" si="12"/>
        <v>0</v>
      </c>
    </row>
    <row r="65" spans="1:11" ht="16.5" customHeight="1">
      <c r="A65" s="7" t="s">
        <v>52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8">
        <v>620553.58</v>
      </c>
      <c r="J65" s="6">
        <v>0</v>
      </c>
      <c r="K65" s="5">
        <f t="shared" si="12"/>
        <v>620553.58</v>
      </c>
    </row>
    <row r="66" spans="1:11" ht="16.5" customHeight="1">
      <c r="A66" s="7" t="s">
        <v>53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8">
        <v>1040901.8</v>
      </c>
      <c r="J66" s="6">
        <v>0</v>
      </c>
      <c r="K66" s="5">
        <f t="shared" si="12"/>
        <v>1040901.8</v>
      </c>
    </row>
    <row r="67" spans="1:11" ht="16.5" customHeight="1">
      <c r="A67" s="7" t="s">
        <v>54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578809.13</v>
      </c>
      <c r="K67" s="5">
        <f t="shared" si="12"/>
        <v>578809.13</v>
      </c>
    </row>
    <row r="68" spans="1:11" ht="18" customHeight="1">
      <c r="A68" s="4" t="s">
        <v>65</v>
      </c>
      <c r="B68" s="3">
        <v>0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2">
        <f>SUM(B68:J68)</f>
        <v>0</v>
      </c>
    </row>
    <row r="69" ht="18" customHeight="1"/>
    <row r="70" ht="18" customHeight="1"/>
    <row r="71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2022-11-01T19:10:01Z</dcterms:modified>
  <cp:category/>
  <cp:version/>
  <cp:contentType/>
  <cp:contentStatus/>
</cp:coreProperties>
</file>