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<sst xmlns="http://schemas.openxmlformats.org/spreadsheetml/2006/main" count="82" uniqueCount="81">
  <si>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</si>
  <si>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</si>
  <si>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</si>
  <si>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</si>
  <si>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</si>
  <si>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</si>
  <si>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</si>
  <si>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</si>
  <si>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</si>
  <si>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</si>
  <si>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</si>
  <si>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</si>
  <si>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</si>
  <si>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</si>
  <si>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</si>
  <si>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</si>
  <si>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</si>
  <si>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</si>
  <si>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</si>
  <si>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</si>
  <si>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</si>
  <si>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</si>
  <si>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</si>
  <si>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</si>
  <si>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</si>
  <si>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</si>
  <si>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</si>
  <si>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</si>
  <si>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</si>
  <si>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</si>
  <si>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</si>
  <si>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</si>
  <si>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</si>
  <si>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</si>
  <si>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</si>
  <si>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</si>
  <si>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</si>
  <si>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</si>
  <si>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</si>
  <si>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</si>
  <si>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</si>
  <si>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</si>
  <si>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</si>
  <si>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</si>
  <si>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</si>
  <si>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</si>
  <si>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</si>
  <si>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</si>
  <si>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</si>
  <si>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</si>
  <si>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</si>
  <si>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</si>
  <si>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</si>
  <si>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</si>
  <si>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</si>
  <si>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</si>
  <si>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</si>
  <si>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</si>
  <si>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</si>
  <si>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</si>
  <si>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</si>
  <si>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</si>
  <si>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</si>
  <si>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</si>
  <si>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</si>
  <si>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</si>
  <si>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</si>
  <si>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</si>
  <si>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</si>
  <si>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</si>
  <si>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</si>
  <si>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</si>
  <si>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</si>
  <si>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26/10/22 - VENCIMENTO 03/11/22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</si>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</sst>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 indent="1"/>
    </xf>
    <xf numFmtId="0" fontId="33" fillId="0" borderId="4" xfId="0" applyFont="1" applyBorder="1" applyAlignment="1">
      <alignment horizontal="left" vertical="center" wrapText="1" indent="2"/>
    </xf>
    <xf numFmtId="170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indent="2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1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4" t="s">
        <v>1</v>
      </c>
      <c r="B4" s="55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57" t="s">
        <v>3</v>
      </c>
    </row>
    <row r="5" spans="1:12" ht="30" customHeight="1">
      <c r="A5" s="54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4"/>
    </row>
    <row r="6" spans="1:12" ht="18.75" customHeight="1">
      <c r="A6" s="54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4"/>
    </row>
    <row r="7" spans="1:13" ht="17.25" customHeight="1">
      <c r="A7" s="9" t="s">
        <v>17</v>
      </c>
      <c r="B7" s="10">
        <f>B8+B11</f>
        <v>90585</v>
      </c>
      <c r="C7" s="10">
        <f>C8+C11</f>
        <v>114052</v>
      </c>
      <c r="D7" s="10">
        <f aca="true" t="shared" si="0" ref="D7:K7">D8+D11</f>
        <v>335605</v>
      </c>
      <c r="E7" s="10">
        <f t="shared" si="0"/>
        <v>270639</v>
      </c>
      <c r="F7" s="10">
        <f t="shared" si="0"/>
        <v>279377</v>
      </c>
      <c r="G7" s="10">
        <f t="shared" si="0"/>
        <v>154603</v>
      </c>
      <c r="H7" s="10">
        <f t="shared" si="0"/>
        <v>83401</v>
      </c>
      <c r="I7" s="10">
        <f t="shared" si="0"/>
        <v>123450</v>
      </c>
      <c r="J7" s="10">
        <f t="shared" si="0"/>
        <v>130422</v>
      </c>
      <c r="K7" s="10">
        <f t="shared" si="0"/>
        <v>226957</v>
      </c>
      <c r="L7" s="10">
        <f>SUM(B7:K7)</f>
        <v>1809091</v>
      </c>
      <c r="M7" s="11"/>
    </row>
    <row r="8" spans="1:13" ht="17.25" customHeight="1">
      <c r="A8" s="12" t="s">
        <v>18</v>
      </c>
      <c r="B8" s="13">
        <f>B9+B10</f>
        <v>5623</v>
      </c>
      <c r="C8" s="13">
        <f aca="true" t="shared" si="1" ref="C8:K8">C9+C10</f>
        <v>5937</v>
      </c>
      <c r="D8" s="13">
        <f t="shared" si="1"/>
        <v>18822</v>
      </c>
      <c r="E8" s="13">
        <f t="shared" si="1"/>
        <v>13605</v>
      </c>
      <c r="F8" s="13">
        <f t="shared" si="1"/>
        <v>12721</v>
      </c>
      <c r="G8" s="13">
        <f t="shared" si="1"/>
        <v>9723</v>
      </c>
      <c r="H8" s="13">
        <f t="shared" si="1"/>
        <v>4591</v>
      </c>
      <c r="I8" s="13">
        <f t="shared" si="1"/>
        <v>5409</v>
      </c>
      <c r="J8" s="13">
        <f t="shared" si="1"/>
        <v>7602</v>
      </c>
      <c r="K8" s="13">
        <f t="shared" si="1"/>
        <v>11772</v>
      </c>
      <c r="L8" s="13">
        <f>SUM(B8:K8)</f>
        <v>95805</v>
      </c>
      <c r="M8"/>
    </row>
    <row r="9" spans="1:13" ht="17.25" customHeight="1">
      <c r="A9" s="14" t="s">
        <v>19</v>
      </c>
      <c r="B9" s="15">
        <v>5622</v>
      </c>
      <c r="C9" s="15">
        <v>5937</v>
      </c>
      <c r="D9" s="15">
        <v>18822</v>
      </c>
      <c r="E9" s="15">
        <v>13605</v>
      </c>
      <c r="F9" s="15">
        <v>12721</v>
      </c>
      <c r="G9" s="15">
        <v>9723</v>
      </c>
      <c r="H9" s="15">
        <v>4547</v>
      </c>
      <c r="I9" s="15">
        <v>5409</v>
      </c>
      <c r="J9" s="15">
        <v>7602</v>
      </c>
      <c r="K9" s="15">
        <v>11772</v>
      </c>
      <c r="L9" s="13">
        <f>SUM(B9:K9)</f>
        <v>95760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44</v>
      </c>
      <c r="I10" s="15">
        <v>0</v>
      </c>
      <c r="J10" s="15">
        <v>0</v>
      </c>
      <c r="K10" s="15">
        <v>0</v>
      </c>
      <c r="L10" s="13">
        <f>SUM(B10:K10)</f>
        <v>45</v>
      </c>
      <c r="M10"/>
    </row>
    <row r="11" spans="1:13" ht="17.25" customHeight="1">
      <c r="A11" s="12" t="s">
        <v>21</v>
      </c>
      <c r="B11" s="15">
        <v>84962</v>
      </c>
      <c r="C11" s="15">
        <v>108115</v>
      </c>
      <c r="D11" s="15">
        <v>316783</v>
      </c>
      <c r="E11" s="15">
        <v>257034</v>
      </c>
      <c r="F11" s="15">
        <v>266656</v>
      </c>
      <c r="G11" s="15">
        <v>144880</v>
      </c>
      <c r="H11" s="15">
        <v>78810</v>
      </c>
      <c r="I11" s="15">
        <v>118041</v>
      </c>
      <c r="J11" s="15">
        <v>122820</v>
      </c>
      <c r="K11" s="15">
        <v>215185</v>
      </c>
      <c r="L11" s="13">
        <f>SUM(B11:K11)</f>
        <v>1713286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58" t="s">
        <v>74</v>
      </c>
      <c r="B14" s="20">
        <v>-0.0828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1.221431914227342</v>
      </c>
      <c r="C16" s="22">
        <v>1.137102421308571</v>
      </c>
      <c r="D16" s="22">
        <v>1.017695284671882</v>
      </c>
      <c r="E16" s="22">
        <v>1.041088524338624</v>
      </c>
      <c r="F16" s="22">
        <v>1.179594561011156</v>
      </c>
      <c r="G16" s="22">
        <v>1.154752913290574</v>
      </c>
      <c r="H16" s="22">
        <v>1.060034456775119</v>
      </c>
      <c r="I16" s="22">
        <v>1.144544436285834</v>
      </c>
      <c r="J16" s="22">
        <v>1.228130148669376</v>
      </c>
      <c r="K16" s="22">
        <v>1.080171717037673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SUM(B19:B27)</f>
        <v>802655.2800000001</v>
      </c>
      <c r="C18" s="25">
        <f aca="true" t="shared" si="2" ref="C18:K18">SUM(C19:C27)</f>
        <v>545821.3400000001</v>
      </c>
      <c r="D18" s="25">
        <f t="shared" si="2"/>
        <v>1724041.4400000004</v>
      </c>
      <c r="E18" s="25">
        <f t="shared" si="2"/>
        <v>1432539.65</v>
      </c>
      <c r="F18" s="25">
        <f t="shared" si="2"/>
        <v>1502262.8699999999</v>
      </c>
      <c r="G18" s="25">
        <f t="shared" si="2"/>
        <v>892945.14</v>
      </c>
      <c r="H18" s="25">
        <f t="shared" si="2"/>
        <v>489089.65</v>
      </c>
      <c r="I18" s="25">
        <f t="shared" si="2"/>
        <v>635721.88</v>
      </c>
      <c r="J18" s="25">
        <f t="shared" si="2"/>
        <v>780773.8700000001</v>
      </c>
      <c r="K18" s="25">
        <f t="shared" si="2"/>
        <v>974972.24</v>
      </c>
      <c r="L18" s="25">
        <f>SUM(B18:K18)</f>
        <v>9780823.360000001</v>
      </c>
      <c r="M18"/>
    </row>
    <row r="19" spans="1:13" ht="17.25" customHeight="1">
      <c r="A19" s="59" t="s">
        <v>24</v>
      </c>
      <c r="B19" s="60">
        <f>ROUND((B13+B14)*B7,2)</f>
        <v>652121.42</v>
      </c>
      <c r="C19" s="60">
        <f aca="true" t="shared" si="3" ref="C19:K19">ROUND((C13+C14)*C7,2)</f>
        <v>468023.79</v>
      </c>
      <c r="D19" s="60">
        <f t="shared" si="3"/>
        <v>1639094.82</v>
      </c>
      <c r="E19" s="60">
        <f t="shared" si="3"/>
        <v>1338905.26</v>
      </c>
      <c r="F19" s="60">
        <f t="shared" si="3"/>
        <v>1221212.74</v>
      </c>
      <c r="G19" s="60">
        <f t="shared" si="3"/>
        <v>743083.86</v>
      </c>
      <c r="H19" s="60">
        <f t="shared" si="3"/>
        <v>441558.25</v>
      </c>
      <c r="I19" s="60">
        <f t="shared" si="3"/>
        <v>541896.12</v>
      </c>
      <c r="J19" s="60">
        <f t="shared" si="3"/>
        <v>616570.01</v>
      </c>
      <c r="K19" s="60">
        <f t="shared" si="3"/>
        <v>876167.5</v>
      </c>
      <c r="L19" s="32">
        <f>SUM(B19:K19)</f>
        <v>8538633.77</v>
      </c>
      <c r="M19"/>
    </row>
    <row r="20" spans="1:13" ht="17.25" customHeight="1">
      <c r="A20" s="26" t="s">
        <v>25</v>
      </c>
      <c r="B20" s="32">
        <f aca="true" t="shared" si="4" ref="B20:K20">IF(B16&lt;&gt;0,ROUND((B16-1)*B19,2),0)</f>
        <v>144400.49</v>
      </c>
      <c r="C20" s="32">
        <f t="shared" si="4"/>
        <v>64167.19</v>
      </c>
      <c r="D20" s="32">
        <f t="shared" si="4"/>
        <v>29004.25</v>
      </c>
      <c r="E20" s="32">
        <f t="shared" si="4"/>
        <v>55013.64</v>
      </c>
      <c r="F20" s="32">
        <f t="shared" si="4"/>
        <v>219323.17</v>
      </c>
      <c r="G20" s="32">
        <f t="shared" si="4"/>
        <v>114994.39</v>
      </c>
      <c r="H20" s="32">
        <f t="shared" si="4"/>
        <v>26508.71</v>
      </c>
      <c r="I20" s="32">
        <f t="shared" si="4"/>
        <v>78328.07</v>
      </c>
      <c r="J20" s="32">
        <f t="shared" si="4"/>
        <v>140658.21</v>
      </c>
      <c r="K20" s="32">
        <f t="shared" si="4"/>
        <v>70243.85</v>
      </c>
      <c r="L20" s="32">
        <f aca="true" t="shared" si="5" ref="L19:L26">SUM(B20:K20)</f>
        <v>942641.9699999999</v>
      </c>
      <c r="M20"/>
    </row>
    <row r="21" spans="1:13" ht="17.25" customHeight="1">
      <c r="A21" s="26" t="s">
        <v>26</v>
      </c>
      <c r="B21" s="32">
        <v>3344.84</v>
      </c>
      <c r="C21" s="32">
        <v>11150.33</v>
      </c>
      <c r="D21" s="32">
        <v>50058.35</v>
      </c>
      <c r="E21" s="32">
        <v>33221.45</v>
      </c>
      <c r="F21" s="32">
        <v>57928.99</v>
      </c>
      <c r="G21" s="32">
        <v>33679.6</v>
      </c>
      <c r="H21" s="32">
        <v>18627.57</v>
      </c>
      <c r="I21" s="32">
        <v>12893.7</v>
      </c>
      <c r="J21" s="32">
        <v>19024.15</v>
      </c>
      <c r="K21" s="32">
        <v>23725.98</v>
      </c>
      <c r="L21" s="32">
        <f t="shared" si="5"/>
        <v>263654.96</v>
      </c>
      <c r="M21"/>
    </row>
    <row r="22" spans="1:13" ht="17.25" customHeight="1">
      <c r="A22" s="26" t="s">
        <v>27</v>
      </c>
      <c r="B22" s="32">
        <v>1729.43</v>
      </c>
      <c r="C22" s="28">
        <v>1729.43</v>
      </c>
      <c r="D22" s="28">
        <v>3458.86</v>
      </c>
      <c r="E22" s="28">
        <v>3458.86</v>
      </c>
      <c r="F22" s="32">
        <v>1729.43</v>
      </c>
      <c r="G22" s="28">
        <v>0</v>
      </c>
      <c r="H22" s="32">
        <v>1729.43</v>
      </c>
      <c r="I22" s="28">
        <v>1729.43</v>
      </c>
      <c r="J22" s="28">
        <v>3458.86</v>
      </c>
      <c r="K22" s="28">
        <v>3458.86</v>
      </c>
      <c r="L22" s="32">
        <f t="shared" si="5"/>
        <v>22482.59</v>
      </c>
      <c r="M22"/>
    </row>
    <row r="23" spans="1:13" ht="17.25" customHeight="1">
      <c r="A23" s="26" t="s">
        <v>28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61" t="s">
        <v>76</v>
      </c>
      <c r="B24" s="32">
        <v>604.41</v>
      </c>
      <c r="C24" s="32">
        <v>409.02</v>
      </c>
      <c r="D24" s="32">
        <v>1294.79</v>
      </c>
      <c r="E24" s="32">
        <v>1075.95</v>
      </c>
      <c r="F24" s="32">
        <v>1128.06</v>
      </c>
      <c r="G24" s="32">
        <v>672.14</v>
      </c>
      <c r="H24" s="32">
        <v>367.33</v>
      </c>
      <c r="I24" s="32">
        <v>476.75</v>
      </c>
      <c r="J24" s="32">
        <v>586.17</v>
      </c>
      <c r="K24" s="32">
        <v>732.06</v>
      </c>
      <c r="L24" s="32">
        <f t="shared" si="5"/>
        <v>7346.68</v>
      </c>
      <c r="M24"/>
    </row>
    <row r="25" spans="1:13" ht="17.25" customHeight="1">
      <c r="A25" s="61" t="s">
        <v>77</v>
      </c>
      <c r="B25" s="32">
        <v>314.15</v>
      </c>
      <c r="C25" s="32">
        <v>237.55</v>
      </c>
      <c r="D25" s="32">
        <v>770.81</v>
      </c>
      <c r="E25" s="32">
        <v>589.5</v>
      </c>
      <c r="F25" s="32">
        <v>642.98</v>
      </c>
      <c r="G25" s="32">
        <v>358.79</v>
      </c>
      <c r="H25" s="32">
        <v>203.45</v>
      </c>
      <c r="I25" s="32">
        <v>271.27</v>
      </c>
      <c r="J25" s="32">
        <v>326.81</v>
      </c>
      <c r="K25" s="32">
        <v>440.79</v>
      </c>
      <c r="L25" s="32">
        <f t="shared" si="5"/>
        <v>4156.099999999999</v>
      </c>
      <c r="M25"/>
    </row>
    <row r="26" spans="1:13" ht="17.25" customHeight="1">
      <c r="A26" s="61" t="s">
        <v>78</v>
      </c>
      <c r="B26" s="32">
        <v>140.54</v>
      </c>
      <c r="C26" s="32">
        <v>104.03</v>
      </c>
      <c r="D26" s="32">
        <v>359.56</v>
      </c>
      <c r="E26" s="32">
        <v>274.99</v>
      </c>
      <c r="F26" s="32">
        <v>297.5</v>
      </c>
      <c r="G26" s="32">
        <v>156.36</v>
      </c>
      <c r="H26" s="32">
        <v>94.91</v>
      </c>
      <c r="I26" s="32">
        <v>126.54</v>
      </c>
      <c r="J26" s="32">
        <v>149.66</v>
      </c>
      <c r="K26" s="32">
        <v>203.2</v>
      </c>
      <c r="L26" s="32">
        <f t="shared" si="5"/>
        <v>1907.2900000000002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2">
        <f aca="true" t="shared" si="6" ref="B29:K29">+B30+B35+B48</f>
        <v>-130346.74</v>
      </c>
      <c r="C29" s="32">
        <f t="shared" si="6"/>
        <v>-28397.2</v>
      </c>
      <c r="D29" s="32">
        <f t="shared" si="6"/>
        <v>-90016.65000000001</v>
      </c>
      <c r="E29" s="32">
        <f t="shared" si="6"/>
        <v>-71363.61999999991</v>
      </c>
      <c r="F29" s="32">
        <f t="shared" si="6"/>
        <v>-62245.1</v>
      </c>
      <c r="G29" s="32">
        <f t="shared" si="6"/>
        <v>-46518.75</v>
      </c>
      <c r="H29" s="32">
        <f t="shared" si="6"/>
        <v>-28361.34</v>
      </c>
      <c r="I29" s="32">
        <f t="shared" si="6"/>
        <v>-38842.43</v>
      </c>
      <c r="J29" s="32">
        <f t="shared" si="6"/>
        <v>-36708.29</v>
      </c>
      <c r="K29" s="32">
        <f t="shared" si="6"/>
        <v>-55867.54</v>
      </c>
      <c r="L29" s="32">
        <f aca="true" t="shared" si="7" ref="L29:L36">SUM(B29:K29)</f>
        <v>-588667.66</v>
      </c>
      <c r="M29"/>
    </row>
    <row r="30" spans="1:13" ht="18.75" customHeight="1">
      <c r="A30" s="26" t="s">
        <v>30</v>
      </c>
      <c r="B30" s="32">
        <f>B31+B32+B33+B34</f>
        <v>-24736.8</v>
      </c>
      <c r="C30" s="32">
        <f aca="true" t="shared" si="8" ref="C30:K30">C31+C32+C33+C34</f>
        <v>-26122.8</v>
      </c>
      <c r="D30" s="32">
        <f t="shared" si="8"/>
        <v>-82816.8</v>
      </c>
      <c r="E30" s="32">
        <f t="shared" si="8"/>
        <v>-59862</v>
      </c>
      <c r="F30" s="32">
        <f t="shared" si="8"/>
        <v>-55972.4</v>
      </c>
      <c r="G30" s="32">
        <f t="shared" si="8"/>
        <v>-42781.2</v>
      </c>
      <c r="H30" s="32">
        <f t="shared" si="8"/>
        <v>-20006.8</v>
      </c>
      <c r="I30" s="32">
        <f t="shared" si="8"/>
        <v>-36191.38</v>
      </c>
      <c r="J30" s="32">
        <f t="shared" si="8"/>
        <v>-33448.8</v>
      </c>
      <c r="K30" s="32">
        <f t="shared" si="8"/>
        <v>-51796.8</v>
      </c>
      <c r="L30" s="32">
        <f t="shared" si="7"/>
        <v>-433735.77999999997</v>
      </c>
      <c r="M30"/>
    </row>
    <row r="31" spans="1:13" s="35" customFormat="1" ht="18.75" customHeight="1">
      <c r="A31" s="33" t="s">
        <v>55</v>
      </c>
      <c r="B31" s="32">
        <f>-ROUND((B9)*$E$3,2)</f>
        <v>-24736.8</v>
      </c>
      <c r="C31" s="32">
        <f aca="true" t="shared" si="9" ref="C31:K31">-ROUND((C9)*$E$3,2)</f>
        <v>-26122.8</v>
      </c>
      <c r="D31" s="32">
        <f t="shared" si="9"/>
        <v>-82816.8</v>
      </c>
      <c r="E31" s="32">
        <f t="shared" si="9"/>
        <v>-59862</v>
      </c>
      <c r="F31" s="32">
        <f t="shared" si="9"/>
        <v>-55972.4</v>
      </c>
      <c r="G31" s="32">
        <f t="shared" si="9"/>
        <v>-42781.2</v>
      </c>
      <c r="H31" s="32">
        <f t="shared" si="9"/>
        <v>-20006.8</v>
      </c>
      <c r="I31" s="32">
        <f t="shared" si="9"/>
        <v>-23799.6</v>
      </c>
      <c r="J31" s="32">
        <f t="shared" si="9"/>
        <v>-33448.8</v>
      </c>
      <c r="K31" s="32">
        <f t="shared" si="9"/>
        <v>-51796.8</v>
      </c>
      <c r="L31" s="32">
        <f t="shared" si="7"/>
        <v>-421343.99999999994</v>
      </c>
      <c r="M31" s="34"/>
    </row>
    <row r="32" spans="1:13" ht="18.75" customHeight="1">
      <c r="A32" s="36" t="s">
        <v>31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32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33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-12391.78</v>
      </c>
      <c r="J34" s="17">
        <v>0</v>
      </c>
      <c r="K34" s="17">
        <v>0</v>
      </c>
      <c r="L34" s="32">
        <f t="shared" si="7"/>
        <v>-12391.78</v>
      </c>
      <c r="M34"/>
    </row>
    <row r="35" spans="1:13" s="35" customFormat="1" ht="18.75" customHeight="1">
      <c r="A35" s="26" t="s">
        <v>34</v>
      </c>
      <c r="B35" s="37">
        <f>SUM(B36:B47)</f>
        <v>-105609.94</v>
      </c>
      <c r="C35" s="37">
        <f aca="true" t="shared" si="10" ref="C35:K35">SUM(C36:C47)</f>
        <v>-2274.4</v>
      </c>
      <c r="D35" s="37">
        <f t="shared" si="10"/>
        <v>-7199.85</v>
      </c>
      <c r="E35" s="37">
        <f t="shared" si="10"/>
        <v>-11501.619999999908</v>
      </c>
      <c r="F35" s="37">
        <f t="shared" si="10"/>
        <v>-6272.7</v>
      </c>
      <c r="G35" s="37">
        <f t="shared" si="10"/>
        <v>-3737.55</v>
      </c>
      <c r="H35" s="37">
        <f t="shared" si="10"/>
        <v>-8354.54</v>
      </c>
      <c r="I35" s="37">
        <f t="shared" si="10"/>
        <v>-2651.05</v>
      </c>
      <c r="J35" s="37">
        <f t="shared" si="10"/>
        <v>-3259.49</v>
      </c>
      <c r="K35" s="37">
        <f t="shared" si="10"/>
        <v>-4070.74</v>
      </c>
      <c r="L35" s="32">
        <f t="shared" si="7"/>
        <v>-154931.8799999999</v>
      </c>
      <c r="M35"/>
    </row>
    <row r="36" spans="1:13" ht="18.75" customHeight="1">
      <c r="A36" s="36" t="s">
        <v>35</v>
      </c>
      <c r="B36" s="37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-78052.94</v>
      </c>
      <c r="M36"/>
    </row>
    <row r="37" spans="1:13" ht="18.75" customHeight="1">
      <c r="A37" s="36" t="s">
        <v>36</v>
      </c>
      <c r="B37" s="32">
        <v>-24196.11</v>
      </c>
      <c r="C37" s="17">
        <v>0</v>
      </c>
      <c r="D37" s="17">
        <v>0</v>
      </c>
      <c r="E37" s="32">
        <v>-5518.65</v>
      </c>
      <c r="F37" s="27">
        <v>0</v>
      </c>
      <c r="G37" s="27">
        <v>0</v>
      </c>
      <c r="H37" s="32">
        <v>-6311.93</v>
      </c>
      <c r="I37" s="17">
        <v>0</v>
      </c>
      <c r="J37" s="27">
        <v>0</v>
      </c>
      <c r="K37" s="17">
        <v>0</v>
      </c>
      <c r="L37" s="32">
        <f>SUM(B37:K37)</f>
        <v>-36026.69</v>
      </c>
      <c r="M37"/>
    </row>
    <row r="38" spans="1:13" ht="18.75" customHeight="1">
      <c r="A38" s="36" t="s">
        <v>37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535500</v>
      </c>
      <c r="J44" s="17">
        <v>0</v>
      </c>
      <c r="K44" s="17">
        <v>0</v>
      </c>
      <c r="L44" s="17">
        <f>SUM(B44:K44)</f>
        <v>1615500</v>
      </c>
    </row>
    <row r="45" spans="1:12" ht="18.75" customHeight="1">
      <c r="A45" s="36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6" t="s">
        <v>72</v>
      </c>
      <c r="B46" s="17">
        <v>-3360.89</v>
      </c>
      <c r="C46" s="17">
        <v>-2274.4</v>
      </c>
      <c r="D46" s="17">
        <v>-7199.85</v>
      </c>
      <c r="E46" s="17">
        <v>-5982.97</v>
      </c>
      <c r="F46" s="17">
        <v>-6272.7</v>
      </c>
      <c r="G46" s="17">
        <v>-3737.55</v>
      </c>
      <c r="H46" s="17">
        <v>-2042.61</v>
      </c>
      <c r="I46" s="17">
        <v>-2651.05</v>
      </c>
      <c r="J46" s="17">
        <v>-3259.49</v>
      </c>
      <c r="K46" s="17">
        <v>-4070.74</v>
      </c>
      <c r="L46" s="29">
        <f t="shared" si="11"/>
        <v>-40852.25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44</v>
      </c>
      <c r="B50" s="40">
        <f>IF(B18+B29+B42+B51&lt;0,0,B18+B29+B51)</f>
        <v>672308.5400000002</v>
      </c>
      <c r="C50" s="40">
        <f>IF(C18+C29+C42+C51&lt;0,0,C18+C29+C51)</f>
        <v>517424.1400000001</v>
      </c>
      <c r="D50" s="40">
        <f>IF(D18+D29+D42+D51&lt;0,0,D18+D29+D51)</f>
        <v>1634024.7900000005</v>
      </c>
      <c r="E50" s="40">
        <f>IF(E18+E29+E42+E51&lt;0,0,E18+E29+E51)</f>
        <v>1361176.03</v>
      </c>
      <c r="F50" s="40">
        <f>IF(F18+F29+F42+F51&lt;0,0,F18+F29+F51)</f>
        <v>1440017.7699999998</v>
      </c>
      <c r="G50" s="40">
        <f>IF(G18+G29+G42+G51&lt;0,0,G18+G29+G51)</f>
        <v>846426.39</v>
      </c>
      <c r="H50" s="40">
        <f>IF(H18+H29+H42+H51&lt;0,0,H18+H29+H51)</f>
        <v>460728.31</v>
      </c>
      <c r="I50" s="40">
        <f>IF(I18+I29+I42+I51&lt;0,0,I18+I29+I51)</f>
        <v>596879.45</v>
      </c>
      <c r="J50" s="40">
        <f>IF(J18+J29+J42+J51&lt;0,0,J18+J29+J51)</f>
        <v>744065.5800000001</v>
      </c>
      <c r="K50" s="40">
        <f>IF(K18+K29+K42+K51&lt;0,0,K18+K29+K51)</f>
        <v>919104.7</v>
      </c>
      <c r="L50" s="41">
        <f>SUM(B50:K50)</f>
        <v>9192155.7</v>
      </c>
      <c r="M50" s="51"/>
    </row>
    <row r="51" spans="1:12" ht="18.75" customHeight="1">
      <c r="A51" s="26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46</v>
      </c>
      <c r="B52" s="32">
        <f>IF(B18+B29+B42+B51&gt;0,0,B18+B29+B51)</f>
        <v>0</v>
      </c>
      <c r="C52" s="32">
        <f>IF(C18+C29+C42+C51&gt;0,0,C18+C29+C51)</f>
        <v>0</v>
      </c>
      <c r="D52" s="32">
        <f>IF(D18+D29+D42+D51&gt;0,0,D18+D29+D51)</f>
        <v>0</v>
      </c>
      <c r="E52" s="32">
        <f>IF(E18+E29+E42+E51&gt;0,0,E18+E29+E51)</f>
        <v>0</v>
      </c>
      <c r="F52" s="32">
        <f>IF(F18+F29+F42+F51&gt;0,0,F18+F29+F51)</f>
        <v>0</v>
      </c>
      <c r="G52" s="32">
        <f>IF(G18+G29+G42+G51&gt;0,0,G18+G29+G51)</f>
        <v>0</v>
      </c>
      <c r="H52" s="32">
        <f>IF(H18+H29+H42+H51&gt;0,0,H18+H29+H51)</f>
        <v>0</v>
      </c>
      <c r="I52" s="32">
        <f>IF(I18+I29+I42+I51&gt;0,0,I18+I29+I51)</f>
        <v>0</v>
      </c>
      <c r="J52" s="32">
        <f>IF(J18+J29+J42+J51&gt;0,0,J18+J29+J51)</f>
        <v>0</v>
      </c>
      <c r="K52" s="32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47</v>
      </c>
      <c r="B56" s="40">
        <f>SUM(B57:B70)</f>
        <v>672308.54</v>
      </c>
      <c r="C56" s="40">
        <f aca="true" t="shared" si="12" ref="C56:J56">SUM(C57:C68)</f>
        <v>517424.14</v>
      </c>
      <c r="D56" s="40">
        <f t="shared" si="12"/>
        <v>1634024.79</v>
      </c>
      <c r="E56" s="40">
        <f t="shared" si="12"/>
        <v>1361176.03</v>
      </c>
      <c r="F56" s="40">
        <f t="shared" si="12"/>
        <v>1440017.77</v>
      </c>
      <c r="G56" s="40">
        <f t="shared" si="12"/>
        <v>846426.39</v>
      </c>
      <c r="H56" s="40">
        <f t="shared" si="12"/>
        <v>460728.32</v>
      </c>
      <c r="I56" s="40">
        <f>SUM(I57:I72)</f>
        <v>596879.45</v>
      </c>
      <c r="J56" s="40">
        <f t="shared" si="12"/>
        <v>744065.58</v>
      </c>
      <c r="K56" s="40">
        <f>SUM(K57:K70)</f>
        <v>919104.7</v>
      </c>
      <c r="L56" s="45">
        <f>SUM(B56:K56)</f>
        <v>9192155.709999999</v>
      </c>
      <c r="M56" s="39"/>
    </row>
    <row r="57" spans="1:13" ht="18.75" customHeight="1">
      <c r="A57" s="46" t="s">
        <v>48</v>
      </c>
      <c r="B57" s="47">
        <v>672308.54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3" ref="L57:L68">SUM(B57:K57)</f>
        <v>672308.54</v>
      </c>
      <c r="M57" s="39"/>
    </row>
    <row r="58" spans="1:12" ht="18.75" customHeight="1">
      <c r="A58" s="46" t="s">
        <v>58</v>
      </c>
      <c r="B58" s="17">
        <v>0</v>
      </c>
      <c r="C58" s="47">
        <v>452797.86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3"/>
        <v>452797.86</v>
      </c>
    </row>
    <row r="59" spans="1:12" ht="18.75" customHeight="1">
      <c r="A59" s="46" t="s">
        <v>59</v>
      </c>
      <c r="B59" s="17">
        <v>0</v>
      </c>
      <c r="C59" s="47">
        <v>64626.28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3"/>
        <v>64626.28</v>
      </c>
    </row>
    <row r="60" spans="1:12" ht="18.75" customHeight="1">
      <c r="A60" s="46" t="s">
        <v>49</v>
      </c>
      <c r="B60" s="17">
        <v>0</v>
      </c>
      <c r="C60" s="17">
        <v>0</v>
      </c>
      <c r="D60" s="47">
        <v>1634024.79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3"/>
        <v>1634024.79</v>
      </c>
    </row>
    <row r="61" spans="1:12" ht="18.75" customHeight="1">
      <c r="A61" s="46" t="s">
        <v>50</v>
      </c>
      <c r="B61" s="17">
        <v>0</v>
      </c>
      <c r="C61" s="17">
        <v>0</v>
      </c>
      <c r="D61" s="17">
        <v>0</v>
      </c>
      <c r="E61" s="47">
        <v>1361176.03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3"/>
        <v>1361176.03</v>
      </c>
    </row>
    <row r="62" spans="1:12" ht="18.75" customHeight="1">
      <c r="A62" s="46" t="s">
        <v>51</v>
      </c>
      <c r="B62" s="17">
        <v>0</v>
      </c>
      <c r="C62" s="17">
        <v>0</v>
      </c>
      <c r="D62" s="17">
        <v>0</v>
      </c>
      <c r="E62" s="17">
        <v>0</v>
      </c>
      <c r="F62" s="47">
        <v>1440017.77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3"/>
        <v>1440017.77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846426.39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3"/>
        <v>846426.39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460728.32</v>
      </c>
      <c r="I64" s="17">
        <v>0</v>
      </c>
      <c r="J64" s="17">
        <v>0</v>
      </c>
      <c r="K64" s="17">
        <v>0</v>
      </c>
      <c r="L64" s="45">
        <f t="shared" si="13"/>
        <v>460728.32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3"/>
        <v>0</v>
      </c>
    </row>
    <row r="66" spans="1:12" ht="18.75" customHeight="1">
      <c r="A66" s="46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744065.58</v>
      </c>
      <c r="K66" s="17">
        <v>0</v>
      </c>
      <c r="L66" s="45">
        <f t="shared" si="13"/>
        <v>744065.58</v>
      </c>
    </row>
    <row r="67" spans="1:12" ht="18.75" customHeight="1">
      <c r="A67" s="46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529955.77</v>
      </c>
      <c r="L67" s="45">
        <f t="shared" si="13"/>
        <v>529955.77</v>
      </c>
    </row>
    <row r="68" spans="1:12" ht="18.75" customHeight="1">
      <c r="A68" s="46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389148.93</v>
      </c>
      <c r="L68" s="45">
        <f t="shared" si="13"/>
        <v>389148.93</v>
      </c>
    </row>
    <row r="69" spans="1:18" ht="18.75" customHeight="1">
      <c r="A69" s="62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  <c r="M69" s="63"/>
      <c r="N69" s="63"/>
      <c r="O69" s="63"/>
      <c r="P69" s="63"/>
      <c r="Q69" s="63"/>
      <c r="R69" s="63"/>
    </row>
    <row r="70" spans="1:18" ht="18" customHeight="1">
      <c r="A70" s="62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8">
        <f>SUM(B70:K70)</f>
        <v>0</v>
      </c>
      <c r="M70" s="63"/>
      <c r="N70" s="63"/>
      <c r="O70" s="63"/>
      <c r="P70" s="63"/>
      <c r="Q70" s="63"/>
      <c r="R70" s="63"/>
    </row>
    <row r="71" spans="1:18" ht="18" customHeight="1">
      <c r="A71" s="62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8">
        <f>SUM(B71:K71)</f>
        <v>0</v>
      </c>
      <c r="M71" s="63"/>
      <c r="N71" s="63"/>
      <c r="O71" s="63"/>
      <c r="P71" s="63"/>
      <c r="Q71" s="63"/>
      <c r="R71" s="63"/>
    </row>
    <row r="72" spans="1:18" ht="18" customHeight="1">
      <c r="A72" s="64" t="s">
        <v>80</v>
      </c>
      <c r="B72" s="50">
        <v>0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49">
        <f>+I50</f>
        <v>596879.45</v>
      </c>
      <c r="J72" s="50">
        <v>0</v>
      </c>
      <c r="K72" s="50">
        <v>0</v>
      </c>
      <c r="L72" s="49">
        <f>SUM(B72:K72)</f>
        <v>596879.45</v>
      </c>
      <c r="M72" s="63"/>
      <c r="N72" s="63"/>
      <c r="O72" s="63"/>
      <c r="P72" s="63"/>
      <c r="Q72" s="63"/>
      <c r="R72" s="63"/>
    </row>
    <row r="73" spans="1:18" ht="18" customHeight="1">
      <c r="A73" s="65"/>
      <c r="B73"/>
      <c r="C73"/>
      <c r="D73"/>
      <c r="E73"/>
      <c r="F73"/>
      <c r="G73"/>
      <c r="H73"/>
      <c r="I73"/>
      <c r="J73"/>
      <c r="K73"/>
      <c r="L73"/>
      <c r="M73" s="63"/>
      <c r="N73" s="63"/>
      <c r="O73" s="63"/>
      <c r="P73" s="63"/>
      <c r="Q73" s="63"/>
      <c r="R73" s="63"/>
    </row>
    <row r="74" spans="1:18" ht="14.25">
      <c r="A74" s="66"/>
      <c r="B74" s="63"/>
      <c r="C74" s="63"/>
      <c r="D74" s="63"/>
      <c r="E74" s="63"/>
      <c r="F74" s="63"/>
      <c r="G74" s="63"/>
      <c r="H74" s="63"/>
      <c r="I74"/>
      <c r="J74" s="63"/>
      <c r="K74"/>
      <c r="L74" s="63"/>
      <c r="M74" s="63"/>
      <c r="N74" s="63"/>
      <c r="O74" s="63"/>
      <c r="P74" s="63"/>
      <c r="Q74" s="63"/>
      <c r="R74" s="63"/>
    </row>
    <row r="75" spans="1:18" ht="14.25">
      <c r="A75" s="63"/>
      <c r="B75" s="63"/>
      <c r="C75" s="63"/>
      <c r="D75" s="63"/>
      <c r="E75" s="63"/>
      <c r="F75" s="63"/>
      <c r="G75" s="63"/>
      <c r="H75" s="63"/>
      <c r="I75" s="63"/>
      <c r="J75"/>
      <c r="K75"/>
      <c r="L75" s="63"/>
      <c r="M75" s="63"/>
      <c r="N75" s="63"/>
      <c r="O75" s="63"/>
      <c r="P75" s="63"/>
      <c r="Q75" s="63"/>
      <c r="R75" s="63"/>
    </row>
    <row r="76" spans="1:18" ht="14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/>
      <c r="L76" s="63"/>
      <c r="M76" s="63"/>
      <c r="N76" s="63"/>
      <c r="O76" s="63"/>
      <c r="P76" s="63"/>
      <c r="Q76" s="63"/>
      <c r="R76" s="63"/>
    </row>
    <row r="77" spans="1:18" ht="14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/>
      <c r="L77" s="63"/>
      <c r="M77" s="63"/>
      <c r="N77" s="63"/>
      <c r="O77" s="63"/>
      <c r="P77" s="63"/>
      <c r="Q77" s="63"/>
      <c r="R77" s="63"/>
    </row>
    <row r="78" spans="1:18" ht="14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/>
      <c r="L78" s="63"/>
      <c r="M78" s="63"/>
      <c r="N78" s="63"/>
      <c r="O78" s="63"/>
      <c r="P78" s="63"/>
      <c r="Q78" s="63"/>
      <c r="R78" s="6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2022-11-01T19:21:41Z</dcterms:modified>
  <cp:category/>
  <cp:version/>
  <cp:contentType/>
  <cp:contentStatus/>
</cp:coreProperties>
</file>