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<sst xmlns="http://schemas.openxmlformats.org/spreadsheetml/2006/main" count="88" uniqueCount="85">
  <si>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</si>
  <si>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</si>
  <si>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</si>
  <si>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</si>
  <si>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</si>
  <si>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</si>
  <si>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</si>
  <si>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</si>
  <si>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</si>
  <si>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</si>
  <si>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</si>
  <si>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</si>
  <si>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</si>
  <si>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</si>
  <si>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</si>
  <si>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</si>
  <si>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</si>
  <si>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</si>
  <si>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</si>
  <si>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</si>
  <si>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</si>
  <si>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</si>
  <si>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</si>
  <si>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</si>
  <si>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</si>
  <si>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</si>
  <si>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</si>
  <si>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</si>
  <si>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</si>
  <si>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</si>
  <si>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</si>
  <si>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</si>
  <si>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</si>
  <si>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</si>
  <si>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</si>
  <si>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</si>
  <si>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</si>
  <si>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</si>
  <si>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</si>
  <si>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</si>
  <si>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</si>
  <si>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</si>
  <si>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</si>
  <si>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</si>
  <si>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</si>
  <si>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</si>
  <si>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</si>
  <si>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</si>
  <si>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</si>
  <si>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</si>
  <si>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</si>
  <si>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</si>
  <si>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</si>
  <si>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</si>
  <si>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</si>
  <si>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</si>
  <si>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</si>
  <si>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</si>
  <si>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</si>
  <si>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</si>
  <si>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</si>
  <si>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</si>
  <si>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</si>
  <si>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</si>
  <si>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</si>
  <si>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</si>
  <si>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</si>
  <si>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</si>
  <si>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</si>
  <si>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</si>
  <si>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</si>
  <si>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</si>
  <si>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</si>
  <si>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</si>
  <si>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</si>
  <si>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</si>
  <si>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</si>
  <si>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</si>
  <si>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</si>
  <si>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</si>
  <si>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</si>
  <si>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</si>
  <si>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</si>
  <si>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</si>
  <si>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OPERAÇÃO 25/11/22 - VENCIMENTO 02/12/22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</si>
</sst>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165" fontId="33" fillId="0" borderId="4" xfId="46" applyNumberFormat="1" applyFont="1" applyFill="1" applyBorder="1" applyAlignment="1">
      <alignment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866775</xdr:colOff>
      <xdr:row>77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9" t="s">
        <v>66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21">
      <c r="A2" s="70" t="s">
        <v>84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1" t="s">
        <v>1</v>
      </c>
      <c r="B4" s="71" t="s">
        <v>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2" t="s">
        <v>3</v>
      </c>
    </row>
    <row r="5" spans="1:15" ht="42" customHeight="1">
      <c r="A5" s="71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1"/>
    </row>
    <row r="6" spans="1:15" ht="20.25" customHeight="1">
      <c r="A6" s="71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1"/>
    </row>
    <row r="7" spans="1:26" ht="18.75" customHeight="1">
      <c r="A7" s="8" t="s">
        <v>27</v>
      </c>
      <c r="B7" s="9">
        <f aca="true" t="shared" si="0" ref="B7:O7">B8+B11</f>
        <v>386569</v>
      </c>
      <c r="C7" s="9">
        <f t="shared" si="0"/>
        <v>274011</v>
      </c>
      <c r="D7" s="9">
        <f t="shared" si="0"/>
        <v>277263</v>
      </c>
      <c r="E7" s="9">
        <f t="shared" si="0"/>
        <v>69402</v>
      </c>
      <c r="F7" s="9">
        <f t="shared" si="0"/>
        <v>231937</v>
      </c>
      <c r="G7" s="9">
        <f t="shared" si="0"/>
        <v>371332</v>
      </c>
      <c r="H7" s="9">
        <f t="shared" si="0"/>
        <v>41873</v>
      </c>
      <c r="I7" s="9">
        <f t="shared" si="0"/>
        <v>290058</v>
      </c>
      <c r="J7" s="9">
        <f t="shared" si="0"/>
        <v>223385</v>
      </c>
      <c r="K7" s="9">
        <f t="shared" si="0"/>
        <v>350424</v>
      </c>
      <c r="L7" s="9">
        <f t="shared" si="0"/>
        <v>270127</v>
      </c>
      <c r="M7" s="9">
        <f t="shared" si="0"/>
        <v>132890</v>
      </c>
      <c r="N7" s="9">
        <f t="shared" si="0"/>
        <v>85322</v>
      </c>
      <c r="O7" s="9">
        <f t="shared" si="0"/>
        <v>3004593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12888</v>
      </c>
      <c r="C8" s="11">
        <f t="shared" si="1"/>
        <v>13767</v>
      </c>
      <c r="D8" s="11">
        <f t="shared" si="1"/>
        <v>10563</v>
      </c>
      <c r="E8" s="11">
        <f t="shared" si="1"/>
        <v>2405</v>
      </c>
      <c r="F8" s="11">
        <f t="shared" si="1"/>
        <v>8156</v>
      </c>
      <c r="G8" s="11">
        <f t="shared" si="1"/>
        <v>11668</v>
      </c>
      <c r="H8" s="11">
        <f t="shared" si="1"/>
        <v>2105</v>
      </c>
      <c r="I8" s="11">
        <f t="shared" si="1"/>
        <v>16203</v>
      </c>
      <c r="J8" s="11">
        <f t="shared" si="1"/>
        <v>10160</v>
      </c>
      <c r="K8" s="11">
        <f t="shared" si="1"/>
        <v>8572</v>
      </c>
      <c r="L8" s="11">
        <f t="shared" si="1"/>
        <v>6877</v>
      </c>
      <c r="M8" s="11">
        <f t="shared" si="1"/>
        <v>5478</v>
      </c>
      <c r="N8" s="11">
        <f t="shared" si="1"/>
        <v>4413</v>
      </c>
      <c r="O8" s="11">
        <f t="shared" si="1"/>
        <v>113255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12888</v>
      </c>
      <c r="C9" s="11">
        <v>13767</v>
      </c>
      <c r="D9" s="11">
        <v>10563</v>
      </c>
      <c r="E9" s="11">
        <v>2405</v>
      </c>
      <c r="F9" s="11">
        <v>8156</v>
      </c>
      <c r="G9" s="11">
        <v>11668</v>
      </c>
      <c r="H9" s="11">
        <v>2105</v>
      </c>
      <c r="I9" s="11">
        <v>16202</v>
      </c>
      <c r="J9" s="11">
        <v>10160</v>
      </c>
      <c r="K9" s="11">
        <v>8556</v>
      </c>
      <c r="L9" s="11">
        <v>6877</v>
      </c>
      <c r="M9" s="11">
        <v>5469</v>
      </c>
      <c r="N9" s="11">
        <v>4390</v>
      </c>
      <c r="O9" s="11">
        <f>SUM(B9:N9)</f>
        <v>113206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1</v>
      </c>
      <c r="J10" s="13">
        <v>0</v>
      </c>
      <c r="K10" s="13">
        <v>16</v>
      </c>
      <c r="L10" s="13">
        <v>0</v>
      </c>
      <c r="M10" s="13">
        <v>9</v>
      </c>
      <c r="N10" s="13">
        <v>23</v>
      </c>
      <c r="O10" s="11">
        <f>SUM(B10:N10)</f>
        <v>49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73</v>
      </c>
      <c r="B11" s="13">
        <v>373681</v>
      </c>
      <c r="C11" s="13">
        <v>260244</v>
      </c>
      <c r="D11" s="13">
        <v>266700</v>
      </c>
      <c r="E11" s="13">
        <v>66997</v>
      </c>
      <c r="F11" s="13">
        <v>223781</v>
      </c>
      <c r="G11" s="13">
        <v>359664</v>
      </c>
      <c r="H11" s="13">
        <v>39768</v>
      </c>
      <c r="I11" s="13">
        <v>273855</v>
      </c>
      <c r="J11" s="13">
        <v>213225</v>
      </c>
      <c r="K11" s="13">
        <v>341852</v>
      </c>
      <c r="L11" s="13">
        <v>263250</v>
      </c>
      <c r="M11" s="13">
        <v>127412</v>
      </c>
      <c r="N11" s="13">
        <v>80909</v>
      </c>
      <c r="O11" s="11">
        <f>SUM(B11:N11)</f>
        <v>2891338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77</v>
      </c>
      <c r="B12" s="13">
        <v>25881</v>
      </c>
      <c r="C12" s="13">
        <v>23224</v>
      </c>
      <c r="D12" s="13">
        <v>19388</v>
      </c>
      <c r="E12" s="13">
        <v>6788</v>
      </c>
      <c r="F12" s="13">
        <v>19933</v>
      </c>
      <c r="G12" s="13">
        <v>33877</v>
      </c>
      <c r="H12" s="13">
        <v>3888</v>
      </c>
      <c r="I12" s="13">
        <v>25310</v>
      </c>
      <c r="J12" s="13">
        <v>17111</v>
      </c>
      <c r="K12" s="13">
        <v>21419</v>
      </c>
      <c r="L12" s="13">
        <v>16496</v>
      </c>
      <c r="M12" s="13">
        <v>6131</v>
      </c>
      <c r="N12" s="13">
        <v>3396</v>
      </c>
      <c r="O12" s="11">
        <f>SUM(B12:N12)</f>
        <v>222842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78</v>
      </c>
      <c r="B13" s="15">
        <f aca="true" t="shared" si="2" ref="B13:N13">B11-B12</f>
        <v>347800</v>
      </c>
      <c r="C13" s="15">
        <f t="shared" si="2"/>
        <v>237020</v>
      </c>
      <c r="D13" s="15">
        <f t="shared" si="2"/>
        <v>247312</v>
      </c>
      <c r="E13" s="15">
        <f t="shared" si="2"/>
        <v>60209</v>
      </c>
      <c r="F13" s="15">
        <f t="shared" si="2"/>
        <v>203848</v>
      </c>
      <c r="G13" s="15">
        <f t="shared" si="2"/>
        <v>325787</v>
      </c>
      <c r="H13" s="15">
        <f t="shared" si="2"/>
        <v>35880</v>
      </c>
      <c r="I13" s="15">
        <f t="shared" si="2"/>
        <v>248545</v>
      </c>
      <c r="J13" s="15">
        <f t="shared" si="2"/>
        <v>196114</v>
      </c>
      <c r="K13" s="15">
        <f t="shared" si="2"/>
        <v>320433</v>
      </c>
      <c r="L13" s="15">
        <f t="shared" si="2"/>
        <v>246754</v>
      </c>
      <c r="M13" s="15">
        <f t="shared" si="2"/>
        <v>121281</v>
      </c>
      <c r="N13" s="15">
        <f t="shared" si="2"/>
        <v>77513</v>
      </c>
      <c r="O13" s="11">
        <f>SUM(B13:N13)</f>
        <v>2668496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31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67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32</v>
      </c>
      <c r="B18" s="19">
        <v>1.217209544756555</v>
      </c>
      <c r="C18" s="19">
        <v>1.238096960746016</v>
      </c>
      <c r="D18" s="19">
        <v>1.257796289229875</v>
      </c>
      <c r="E18" s="19">
        <v>0.880642192300449</v>
      </c>
      <c r="F18" s="19">
        <v>1.32817799955444</v>
      </c>
      <c r="G18" s="19">
        <v>1.430404123900395</v>
      </c>
      <c r="H18" s="19">
        <v>1.650294529457922</v>
      </c>
      <c r="I18" s="19">
        <v>1.218534650704772</v>
      </c>
      <c r="J18" s="19">
        <v>1.350574162943113</v>
      </c>
      <c r="K18" s="19">
        <v>1.143000451380933</v>
      </c>
      <c r="L18" s="19">
        <v>1.214760628792535</v>
      </c>
      <c r="M18" s="19">
        <v>1.219618785519962</v>
      </c>
      <c r="N18" s="19">
        <v>1.085577311773473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68</v>
      </c>
      <c r="B20" s="24">
        <f aca="true" t="shared" si="3" ref="B20:M20">SUM(B21:B29)</f>
        <v>1519114.7599999995</v>
      </c>
      <c r="C20" s="24">
        <f t="shared" si="3"/>
        <v>1106714.59</v>
      </c>
      <c r="D20" s="24">
        <f t="shared" si="3"/>
        <v>991130.1599999999</v>
      </c>
      <c r="E20" s="24">
        <f t="shared" si="3"/>
        <v>301890.17000000004</v>
      </c>
      <c r="F20" s="24">
        <f t="shared" si="3"/>
        <v>1007059.71</v>
      </c>
      <c r="G20" s="24">
        <f t="shared" si="3"/>
        <v>1451746.11</v>
      </c>
      <c r="H20" s="24">
        <f t="shared" si="3"/>
        <v>250753.1</v>
      </c>
      <c r="I20" s="24">
        <f t="shared" si="3"/>
        <v>1154879.7200000002</v>
      </c>
      <c r="J20" s="24">
        <f t="shared" si="3"/>
        <v>979933.9299999998</v>
      </c>
      <c r="K20" s="24">
        <f t="shared" si="3"/>
        <v>1252840.68</v>
      </c>
      <c r="L20" s="24">
        <f t="shared" si="3"/>
        <v>1173502.7799999998</v>
      </c>
      <c r="M20" s="24">
        <f t="shared" si="3"/>
        <v>669665.6799999999</v>
      </c>
      <c r="N20" s="24">
        <f>SUM(N21:N29)</f>
        <v>341888.72</v>
      </c>
      <c r="O20" s="24">
        <f>O21+O22+O23+O24+O25+O26+O27+O28+O29</f>
        <v>12201120.110000003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33</v>
      </c>
      <c r="B21" s="28">
        <f aca="true" t="shared" si="4" ref="B21:N21">ROUND(B15*B7,2)</f>
        <v>1135121.21</v>
      </c>
      <c r="C21" s="28">
        <f t="shared" si="4"/>
        <v>831212.37</v>
      </c>
      <c r="D21" s="28">
        <f t="shared" si="4"/>
        <v>737630.49</v>
      </c>
      <c r="E21" s="28">
        <f t="shared" si="4"/>
        <v>315425.15</v>
      </c>
      <c r="F21" s="28">
        <f t="shared" si="4"/>
        <v>715200.93</v>
      </c>
      <c r="G21" s="28">
        <f t="shared" si="4"/>
        <v>942143.55</v>
      </c>
      <c r="H21" s="28">
        <f t="shared" si="4"/>
        <v>142640.37</v>
      </c>
      <c r="I21" s="28">
        <f t="shared" si="4"/>
        <v>873683.7</v>
      </c>
      <c r="J21" s="28">
        <f t="shared" si="4"/>
        <v>676767.2</v>
      </c>
      <c r="K21" s="28">
        <f t="shared" si="4"/>
        <v>1003509.21</v>
      </c>
      <c r="L21" s="28">
        <f t="shared" si="4"/>
        <v>880803.11</v>
      </c>
      <c r="M21" s="28">
        <f t="shared" si="4"/>
        <v>500011.91</v>
      </c>
      <c r="N21" s="28">
        <f t="shared" si="4"/>
        <v>289983.88</v>
      </c>
      <c r="O21" s="28">
        <f aca="true" t="shared" si="5" ref="O21:O29">SUM(B21:N21)</f>
        <v>9044133.080000002</v>
      </c>
    </row>
    <row r="22" spans="1:23" ht="18.75" customHeight="1">
      <c r="A22" s="26" t="s">
        <v>34</v>
      </c>
      <c r="B22" s="28">
        <f>IF(B18&lt;&gt;0,ROUND((B18-1)*B21,2),0)</f>
        <v>246559.16</v>
      </c>
      <c r="C22" s="28">
        <f aca="true" t="shared" si="6" ref="C22:N22">IF(C18&lt;&gt;0,ROUND((C18-1)*C21,2),0)</f>
        <v>197909.14</v>
      </c>
      <c r="D22" s="28">
        <f t="shared" si="6"/>
        <v>190158.4</v>
      </c>
      <c r="E22" s="28">
        <f t="shared" si="6"/>
        <v>-37648.45</v>
      </c>
      <c r="F22" s="28">
        <f t="shared" si="6"/>
        <v>234713.21</v>
      </c>
      <c r="G22" s="28">
        <f t="shared" si="6"/>
        <v>405502.47</v>
      </c>
      <c r="H22" s="28">
        <f t="shared" si="6"/>
        <v>92758.25</v>
      </c>
      <c r="I22" s="28">
        <f t="shared" si="6"/>
        <v>190930.16</v>
      </c>
      <c r="J22" s="28">
        <f t="shared" si="6"/>
        <v>237257.09</v>
      </c>
      <c r="K22" s="28">
        <f t="shared" si="6"/>
        <v>143502.27</v>
      </c>
      <c r="L22" s="28">
        <f t="shared" si="6"/>
        <v>189161.83</v>
      </c>
      <c r="M22" s="28">
        <f t="shared" si="6"/>
        <v>109812.01</v>
      </c>
      <c r="N22" s="28">
        <f t="shared" si="6"/>
        <v>24816.04</v>
      </c>
      <c r="O22" s="28">
        <f t="shared" si="5"/>
        <v>2225431.58</v>
      </c>
      <c r="W22" s="51"/>
    </row>
    <row r="23" spans="1:15" ht="18.75" customHeight="1">
      <c r="A23" s="26" t="s">
        <v>35</v>
      </c>
      <c r="B23" s="28">
        <v>71569.47</v>
      </c>
      <c r="C23" s="28">
        <v>48180.68</v>
      </c>
      <c r="D23" s="28">
        <v>33030.27</v>
      </c>
      <c r="E23" s="28">
        <v>12903.84</v>
      </c>
      <c r="F23" s="28">
        <v>36845.52</v>
      </c>
      <c r="G23" s="28">
        <v>58153.54</v>
      </c>
      <c r="H23" s="28">
        <v>6811.84</v>
      </c>
      <c r="I23" s="28">
        <v>44859.79</v>
      </c>
      <c r="J23" s="28">
        <v>42394.25</v>
      </c>
      <c r="K23" s="28">
        <v>60940.92</v>
      </c>
      <c r="L23" s="28">
        <v>58923.9</v>
      </c>
      <c r="M23" s="28">
        <v>28023.11</v>
      </c>
      <c r="N23" s="28">
        <v>16250.87</v>
      </c>
      <c r="O23" s="28">
        <f t="shared" si="5"/>
        <v>518887.99999999994</v>
      </c>
    </row>
    <row r="24" spans="1:15" ht="18.75" customHeight="1">
      <c r="A24" s="26" t="s">
        <v>36</v>
      </c>
      <c r="B24" s="28">
        <v>3574.14</v>
      </c>
      <c r="C24" s="28">
        <v>3574.14</v>
      </c>
      <c r="D24" s="28">
        <v>1787.07</v>
      </c>
      <c r="E24" s="28">
        <v>1787.07</v>
      </c>
      <c r="F24" s="28">
        <v>1787.07</v>
      </c>
      <c r="G24" s="28">
        <v>1787.07</v>
      </c>
      <c r="H24" s="28">
        <v>1787.07</v>
      </c>
      <c r="I24" s="28">
        <v>1787.07</v>
      </c>
      <c r="J24" s="28">
        <v>1787.07</v>
      </c>
      <c r="K24" s="28">
        <v>1787.07</v>
      </c>
      <c r="L24" s="28">
        <v>1787.07</v>
      </c>
      <c r="M24" s="28">
        <v>1787.07</v>
      </c>
      <c r="N24" s="28">
        <v>1787.07</v>
      </c>
      <c r="O24" s="28">
        <f t="shared" si="5"/>
        <v>26806.05</v>
      </c>
    </row>
    <row r="25" spans="1:15" ht="18.75" customHeight="1">
      <c r="A25" s="26" t="s">
        <v>37</v>
      </c>
      <c r="B25" s="28">
        <v>0</v>
      </c>
      <c r="C25" s="28">
        <v>0</v>
      </c>
      <c r="D25" s="28">
        <v>-4249.04</v>
      </c>
      <c r="E25" s="28">
        <v>0</v>
      </c>
      <c r="F25" s="28">
        <v>-10591.66</v>
      </c>
      <c r="G25" s="28">
        <v>0</v>
      </c>
      <c r="H25" s="28">
        <v>-2174.31</v>
      </c>
      <c r="I25" s="28">
        <v>0</v>
      </c>
      <c r="J25" s="28">
        <v>-6407.91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-23422.920000000002</v>
      </c>
    </row>
    <row r="26" spans="1:26" ht="18.75" customHeight="1">
      <c r="A26" s="26" t="s">
        <v>69</v>
      </c>
      <c r="B26" s="28">
        <v>1141.43</v>
      </c>
      <c r="C26" s="28">
        <v>845.3</v>
      </c>
      <c r="D26" s="28">
        <v>751.08</v>
      </c>
      <c r="E26" s="28">
        <v>228.82</v>
      </c>
      <c r="F26" s="28">
        <v>764.54</v>
      </c>
      <c r="G26" s="28">
        <v>1101.05</v>
      </c>
      <c r="H26" s="28">
        <v>188.44</v>
      </c>
      <c r="I26" s="28">
        <v>869.53</v>
      </c>
      <c r="J26" s="28">
        <v>745.7</v>
      </c>
      <c r="K26" s="28">
        <v>947.6</v>
      </c>
      <c r="L26" s="28">
        <v>885.68</v>
      </c>
      <c r="M26" s="28">
        <v>500.72</v>
      </c>
      <c r="N26" s="28">
        <v>258.44</v>
      </c>
      <c r="O26" s="28">
        <f t="shared" si="5"/>
        <v>9228.33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70</v>
      </c>
      <c r="B27" s="28">
        <v>986.46</v>
      </c>
      <c r="C27" s="28">
        <v>734.51</v>
      </c>
      <c r="D27" s="28">
        <v>644.18</v>
      </c>
      <c r="E27" s="28">
        <v>196.77</v>
      </c>
      <c r="F27" s="28">
        <v>648.24</v>
      </c>
      <c r="G27" s="28">
        <v>873.27</v>
      </c>
      <c r="H27" s="28">
        <v>161.72</v>
      </c>
      <c r="I27" s="28">
        <v>683.29</v>
      </c>
      <c r="J27" s="28">
        <v>645.53</v>
      </c>
      <c r="K27" s="28">
        <v>839.64</v>
      </c>
      <c r="L27" s="28">
        <v>745.26</v>
      </c>
      <c r="M27" s="28">
        <v>421.81</v>
      </c>
      <c r="N27" s="28">
        <v>221.02</v>
      </c>
      <c r="O27" s="28">
        <f t="shared" si="5"/>
        <v>7801.700000000001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71</v>
      </c>
      <c r="B28" s="28">
        <v>460.18</v>
      </c>
      <c r="C28" s="28">
        <v>342.62</v>
      </c>
      <c r="D28" s="28">
        <v>300.5</v>
      </c>
      <c r="E28" s="28">
        <v>91.79</v>
      </c>
      <c r="F28" s="28">
        <v>302.39</v>
      </c>
      <c r="G28" s="28">
        <v>407.38</v>
      </c>
      <c r="H28" s="28">
        <v>75.44</v>
      </c>
      <c r="I28" s="28">
        <v>316.85</v>
      </c>
      <c r="J28" s="28">
        <v>304.9</v>
      </c>
      <c r="K28" s="28">
        <v>386</v>
      </c>
      <c r="L28" s="28">
        <v>347.65</v>
      </c>
      <c r="M28" s="28">
        <v>196.77</v>
      </c>
      <c r="N28" s="28">
        <v>103.1</v>
      </c>
      <c r="O28" s="28">
        <f t="shared" si="5"/>
        <v>3635.57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72</v>
      </c>
      <c r="B29" s="28">
        <v>59702.71</v>
      </c>
      <c r="C29" s="28">
        <v>23915.83</v>
      </c>
      <c r="D29" s="28">
        <v>31077.21</v>
      </c>
      <c r="E29" s="28">
        <v>8905.18</v>
      </c>
      <c r="F29" s="28">
        <v>27389.47</v>
      </c>
      <c r="G29" s="28">
        <v>41777.78</v>
      </c>
      <c r="H29" s="28">
        <v>8504.28</v>
      </c>
      <c r="I29" s="28">
        <v>41749.33</v>
      </c>
      <c r="J29" s="28">
        <v>26440.1</v>
      </c>
      <c r="K29" s="28">
        <v>40927.97</v>
      </c>
      <c r="L29" s="28">
        <v>40848.28</v>
      </c>
      <c r="M29" s="28">
        <v>28912.28</v>
      </c>
      <c r="N29" s="28">
        <v>8468.3</v>
      </c>
      <c r="O29" s="28">
        <f t="shared" si="5"/>
        <v>388618.72000000003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38</v>
      </c>
      <c r="B31" s="28">
        <f>+B32+B34+B47+B48+B49+B54-B55</f>
        <v>-63054.27</v>
      </c>
      <c r="C31" s="28">
        <f aca="true" t="shared" si="7" ref="C31:O31">+C32+C34+C47+C48+C49+C54-C55</f>
        <v>-65671.22</v>
      </c>
      <c r="D31" s="28">
        <f t="shared" si="7"/>
        <v>-50653.689999999995</v>
      </c>
      <c r="E31" s="28">
        <f t="shared" si="7"/>
        <v>-11854.41</v>
      </c>
      <c r="F31" s="28">
        <f t="shared" si="7"/>
        <v>-57121.8</v>
      </c>
      <c r="G31" s="28">
        <f t="shared" si="7"/>
        <v>-64391.72</v>
      </c>
      <c r="H31" s="28">
        <f t="shared" si="7"/>
        <v>-10309.86</v>
      </c>
      <c r="I31" s="28">
        <f t="shared" si="7"/>
        <v>-76123.95</v>
      </c>
      <c r="J31" s="28">
        <f t="shared" si="7"/>
        <v>-48850.55</v>
      </c>
      <c r="K31" s="28">
        <f t="shared" si="7"/>
        <v>-42915.66</v>
      </c>
      <c r="L31" s="28">
        <f t="shared" si="7"/>
        <v>-35183.76</v>
      </c>
      <c r="M31" s="28">
        <f t="shared" si="7"/>
        <v>-26847.93</v>
      </c>
      <c r="N31" s="28">
        <f t="shared" si="7"/>
        <v>-20753.09</v>
      </c>
      <c r="O31" s="28">
        <f t="shared" si="7"/>
        <v>-573731.9099999999</v>
      </c>
    </row>
    <row r="32" spans="1:15" ht="18.75" customHeight="1">
      <c r="A32" s="26" t="s">
        <v>39</v>
      </c>
      <c r="B32" s="29">
        <f>+B33</f>
        <v>-56707.2</v>
      </c>
      <c r="C32" s="29">
        <f>+C33</f>
        <v>-60574.8</v>
      </c>
      <c r="D32" s="29">
        <f aca="true" t="shared" si="8" ref="D32:O32">+D33</f>
        <v>-46477.2</v>
      </c>
      <c r="E32" s="29">
        <f t="shared" si="8"/>
        <v>-10582</v>
      </c>
      <c r="F32" s="29">
        <f t="shared" si="8"/>
        <v>-35886.4</v>
      </c>
      <c r="G32" s="29">
        <f t="shared" si="8"/>
        <v>-51339.2</v>
      </c>
      <c r="H32" s="29">
        <f t="shared" si="8"/>
        <v>-9262</v>
      </c>
      <c r="I32" s="29">
        <f t="shared" si="8"/>
        <v>-71288.8</v>
      </c>
      <c r="J32" s="29">
        <f t="shared" si="8"/>
        <v>-44704</v>
      </c>
      <c r="K32" s="29">
        <f t="shared" si="8"/>
        <v>-37646.4</v>
      </c>
      <c r="L32" s="29">
        <f t="shared" si="8"/>
        <v>-30258.8</v>
      </c>
      <c r="M32" s="29">
        <f t="shared" si="8"/>
        <v>-24063.6</v>
      </c>
      <c r="N32" s="29">
        <f t="shared" si="8"/>
        <v>-19316</v>
      </c>
      <c r="O32" s="29">
        <f t="shared" si="8"/>
        <v>-498106.39999999997</v>
      </c>
    </row>
    <row r="33" spans="1:26" ht="18.75" customHeight="1">
      <c r="A33" s="27" t="s">
        <v>40</v>
      </c>
      <c r="B33" s="16">
        <f>ROUND((-B9)*$G$3,2)</f>
        <v>-56707.2</v>
      </c>
      <c r="C33" s="16">
        <f aca="true" t="shared" si="9" ref="C33:N33">ROUND((-C9)*$G$3,2)</f>
        <v>-60574.8</v>
      </c>
      <c r="D33" s="16">
        <f t="shared" si="9"/>
        <v>-46477.2</v>
      </c>
      <c r="E33" s="16">
        <f t="shared" si="9"/>
        <v>-10582</v>
      </c>
      <c r="F33" s="16">
        <f t="shared" si="9"/>
        <v>-35886.4</v>
      </c>
      <c r="G33" s="16">
        <f t="shared" si="9"/>
        <v>-51339.2</v>
      </c>
      <c r="H33" s="16">
        <f t="shared" si="9"/>
        <v>-9262</v>
      </c>
      <c r="I33" s="16">
        <f t="shared" si="9"/>
        <v>-71288.8</v>
      </c>
      <c r="J33" s="16">
        <f t="shared" si="9"/>
        <v>-44704</v>
      </c>
      <c r="K33" s="16">
        <f t="shared" si="9"/>
        <v>-37646.4</v>
      </c>
      <c r="L33" s="16">
        <f t="shared" si="9"/>
        <v>-30258.8</v>
      </c>
      <c r="M33" s="16">
        <f t="shared" si="9"/>
        <v>-24063.6</v>
      </c>
      <c r="N33" s="16">
        <f t="shared" si="9"/>
        <v>-19316</v>
      </c>
      <c r="O33" s="30">
        <f aca="true" t="shared" si="10" ref="O33:O55">SUM(B33:N33)</f>
        <v>-498106.39999999997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41</v>
      </c>
      <c r="B34" s="29">
        <f>SUM(B35:B45)</f>
        <v>-6347.07</v>
      </c>
      <c r="C34" s="29">
        <f aca="true" t="shared" si="11" ref="C34:O34">SUM(C35:C45)</f>
        <v>-5096.42</v>
      </c>
      <c r="D34" s="29">
        <f t="shared" si="11"/>
        <v>-4176.49</v>
      </c>
      <c r="E34" s="29">
        <f t="shared" si="11"/>
        <v>-1272.41</v>
      </c>
      <c r="F34" s="29">
        <f t="shared" si="11"/>
        <v>-21235.4</v>
      </c>
      <c r="G34" s="29">
        <f t="shared" si="11"/>
        <v>-13052.52</v>
      </c>
      <c r="H34" s="29">
        <f t="shared" si="11"/>
        <v>-1047.86</v>
      </c>
      <c r="I34" s="29">
        <f t="shared" si="11"/>
        <v>-4835.15</v>
      </c>
      <c r="J34" s="29">
        <f t="shared" si="11"/>
        <v>-4146.55</v>
      </c>
      <c r="K34" s="29">
        <f t="shared" si="11"/>
        <v>-5269.26</v>
      </c>
      <c r="L34" s="29">
        <f t="shared" si="11"/>
        <v>-4924.96</v>
      </c>
      <c r="M34" s="29">
        <f t="shared" si="11"/>
        <v>-2784.33</v>
      </c>
      <c r="N34" s="29">
        <f t="shared" si="11"/>
        <v>-1437.09</v>
      </c>
      <c r="O34" s="29">
        <f t="shared" si="11"/>
        <v>-75625.51000000001</v>
      </c>
    </row>
    <row r="35" spans="1:26" ht="18.75" customHeight="1">
      <c r="A35" s="27" t="s">
        <v>42</v>
      </c>
      <c r="B35" s="31">
        <v>0</v>
      </c>
      <c r="C35" s="31">
        <v>-396</v>
      </c>
      <c r="D35" s="31">
        <v>0</v>
      </c>
      <c r="E35" s="31">
        <v>0</v>
      </c>
      <c r="F35" s="31">
        <v>-16984.06</v>
      </c>
      <c r="G35" s="31">
        <v>-6930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-24310.06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43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44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45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46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82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 s="57"/>
      <c r="Q40" s="58"/>
      <c r="R40" s="59"/>
      <c r="S40" s="59"/>
      <c r="T40" s="59"/>
      <c r="U40" s="59"/>
      <c r="V40" s="59"/>
      <c r="W40" s="59"/>
      <c r="X40" s="59"/>
      <c r="Y40" s="59"/>
      <c r="Z40" s="59"/>
    </row>
    <row r="41" spans="1:26" ht="18.75" customHeight="1">
      <c r="A41" s="12" t="s">
        <v>83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 s="57"/>
      <c r="Q41" s="59"/>
      <c r="R41" s="59"/>
      <c r="S41" s="59"/>
      <c r="T41" s="59"/>
      <c r="U41" s="59"/>
      <c r="V41" s="59"/>
      <c r="W41" s="59"/>
      <c r="X41" s="59"/>
      <c r="Y41" s="59"/>
      <c r="Z41" s="59"/>
    </row>
    <row r="42" spans="1:26" ht="18.75" customHeight="1">
      <c r="A42" s="12" t="s">
        <v>47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</row>
    <row r="43" spans="1:26" ht="18.75" customHeight="1">
      <c r="A43" s="12" t="s">
        <v>48</v>
      </c>
      <c r="B43" s="31">
        <v>-6347.07</v>
      </c>
      <c r="C43" s="31">
        <v>-4700.42</v>
      </c>
      <c r="D43" s="31">
        <v>-4176.49</v>
      </c>
      <c r="E43" s="31">
        <v>-1272.41</v>
      </c>
      <c r="F43" s="31">
        <v>-4251.34</v>
      </c>
      <c r="G43" s="31">
        <v>-6122.52</v>
      </c>
      <c r="H43" s="31">
        <v>-1047.86</v>
      </c>
      <c r="I43" s="31">
        <v>-4835.15</v>
      </c>
      <c r="J43" s="31">
        <v>-4146.55</v>
      </c>
      <c r="K43" s="31">
        <v>-5269.26</v>
      </c>
      <c r="L43" s="31">
        <v>-4924.96</v>
      </c>
      <c r="M43" s="31">
        <v>-2784.33</v>
      </c>
      <c r="N43" s="31">
        <v>-1437.09</v>
      </c>
      <c r="O43" s="31">
        <f>SUM(B43:N43)</f>
        <v>-51315.450000000004</v>
      </c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</row>
    <row r="44" spans="1:26" ht="18.75" customHeight="1">
      <c r="A44" s="12" t="s">
        <v>74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</row>
    <row r="45" spans="1:26" ht="18.75" customHeight="1">
      <c r="A45" s="12" t="s">
        <v>75</v>
      </c>
      <c r="B45" s="60">
        <v>0</v>
      </c>
      <c r="C45" s="60">
        <v>0</v>
      </c>
      <c r="D45" s="60">
        <v>0</v>
      </c>
      <c r="E45" s="60">
        <v>0</v>
      </c>
      <c r="F45" s="60">
        <v>0</v>
      </c>
      <c r="G45" s="60">
        <v>0</v>
      </c>
      <c r="H45" s="60">
        <v>0</v>
      </c>
      <c r="I45" s="60">
        <v>0</v>
      </c>
      <c r="J45" s="60">
        <v>0</v>
      </c>
      <c r="K45" s="60">
        <v>0</v>
      </c>
      <c r="L45" s="60">
        <v>0</v>
      </c>
      <c r="M45" s="60">
        <v>0</v>
      </c>
      <c r="N45" s="60">
        <v>0</v>
      </c>
      <c r="O45" s="60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</row>
    <row r="47" spans="1:26" ht="18.75" customHeight="1">
      <c r="A47" s="26" t="s">
        <v>49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50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76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</row>
    <row r="50" spans="1:26" ht="18.75" customHeight="1">
      <c r="A50" s="27" t="s">
        <v>79</v>
      </c>
      <c r="B50" s="33">
        <v>-97708.54</v>
      </c>
      <c r="C50" s="33">
        <v>-91774.28</v>
      </c>
      <c r="D50" s="33">
        <v>-67132.89</v>
      </c>
      <c r="E50" s="33">
        <v>-28656.22</v>
      </c>
      <c r="F50" s="33">
        <v>-84195</v>
      </c>
      <c r="G50" s="33">
        <v>-128634.36</v>
      </c>
      <c r="H50" s="33">
        <v>-22493.25</v>
      </c>
      <c r="I50" s="33">
        <v>-97129.66</v>
      </c>
      <c r="J50" s="33">
        <v>-73036.59</v>
      </c>
      <c r="K50" s="33">
        <v>-74075.47</v>
      </c>
      <c r="L50" s="33">
        <v>-69167.73</v>
      </c>
      <c r="M50" s="33">
        <v>-29561.84</v>
      </c>
      <c r="N50" s="33">
        <v>-13270.89</v>
      </c>
      <c r="O50" s="31">
        <f t="shared" si="10"/>
        <v>-876836.72</v>
      </c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</row>
    <row r="51" spans="1:26" ht="18.75" customHeight="1">
      <c r="A51" s="27" t="s">
        <v>80</v>
      </c>
      <c r="B51" s="33">
        <v>97708.54</v>
      </c>
      <c r="C51" s="33">
        <v>91774.28</v>
      </c>
      <c r="D51" s="33">
        <v>67132.89</v>
      </c>
      <c r="E51" s="33">
        <v>28656.22</v>
      </c>
      <c r="F51" s="33">
        <v>84195</v>
      </c>
      <c r="G51" s="33">
        <v>128634.36</v>
      </c>
      <c r="H51" s="33">
        <v>22493.25</v>
      </c>
      <c r="I51" s="33">
        <v>97129.66</v>
      </c>
      <c r="J51" s="33">
        <v>73036.59</v>
      </c>
      <c r="K51" s="33">
        <v>74075.47</v>
      </c>
      <c r="L51" s="33">
        <v>69167.73</v>
      </c>
      <c r="M51" s="33">
        <v>29561.84</v>
      </c>
      <c r="N51" s="33">
        <v>13270.89</v>
      </c>
      <c r="O51" s="31">
        <f t="shared" si="10"/>
        <v>876836.72</v>
      </c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9"/>
      <c r="Q52" s="59"/>
      <c r="R52" s="59"/>
      <c r="S52" s="59"/>
      <c r="T52" s="59"/>
      <c r="U52" s="61"/>
      <c r="V52" s="62"/>
      <c r="W52" s="59"/>
      <c r="X52" s="59"/>
      <c r="Y52" s="59"/>
      <c r="Z52" s="59"/>
    </row>
    <row r="53" spans="1:26" ht="18.75" customHeight="1">
      <c r="A53" s="14" t="s">
        <v>51</v>
      </c>
      <c r="B53" s="34">
        <f>+B20+B31</f>
        <v>1456060.4899999995</v>
      </c>
      <c r="C53" s="34">
        <f aca="true" t="shared" si="13" ref="C53:N53">+C20+C31</f>
        <v>1041043.3700000001</v>
      </c>
      <c r="D53" s="34">
        <f t="shared" si="13"/>
        <v>940476.47</v>
      </c>
      <c r="E53" s="34">
        <f t="shared" si="13"/>
        <v>290035.76000000007</v>
      </c>
      <c r="F53" s="34">
        <f t="shared" si="13"/>
        <v>949937.9099999999</v>
      </c>
      <c r="G53" s="34">
        <f t="shared" si="13"/>
        <v>1387354.3900000001</v>
      </c>
      <c r="H53" s="34">
        <f t="shared" si="13"/>
        <v>240443.24</v>
      </c>
      <c r="I53" s="34">
        <f t="shared" si="13"/>
        <v>1078755.7700000003</v>
      </c>
      <c r="J53" s="34">
        <f t="shared" si="13"/>
        <v>931083.3799999998</v>
      </c>
      <c r="K53" s="34">
        <f t="shared" si="13"/>
        <v>1209925.02</v>
      </c>
      <c r="L53" s="34">
        <f t="shared" si="13"/>
        <v>1138319.0199999998</v>
      </c>
      <c r="M53" s="34">
        <f t="shared" si="13"/>
        <v>642817.7499999999</v>
      </c>
      <c r="N53" s="34">
        <f t="shared" si="13"/>
        <v>321135.62999999995</v>
      </c>
      <c r="O53" s="34">
        <f>SUM(B53:N53)</f>
        <v>11627388.2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52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 s="41"/>
      <c r="R54"/>
      <c r="S54"/>
      <c r="U54" s="40"/>
    </row>
    <row r="55" spans="1:19" ht="18.75" customHeight="1">
      <c r="A55" s="35" t="s">
        <v>53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3"/>
      <c r="B57" s="64"/>
      <c r="C57" s="64"/>
      <c r="D57" s="65"/>
      <c r="E57" s="65"/>
      <c r="F57" s="65"/>
      <c r="G57" s="65"/>
      <c r="H57" s="65"/>
      <c r="I57" s="64"/>
      <c r="J57" s="65"/>
      <c r="K57" s="65"/>
      <c r="L57" s="65"/>
      <c r="M57" s="65"/>
      <c r="N57" s="65"/>
      <c r="O57" s="66"/>
      <c r="P57" s="59"/>
      <c r="Q57" s="59"/>
      <c r="R57" s="61"/>
      <c r="S57" s="59"/>
    </row>
    <row r="58" spans="1:17" ht="15" customHeight="1">
      <c r="A58" s="67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59"/>
      <c r="Q58" s="59"/>
    </row>
    <row r="59" spans="1:17" ht="18.75" customHeight="1">
      <c r="A59" s="14" t="s">
        <v>54</v>
      </c>
      <c r="B59" s="42">
        <f aca="true" t="shared" si="14" ref="B59:O59">SUM(B60:B70)</f>
        <v>1456060.49</v>
      </c>
      <c r="C59" s="42">
        <f t="shared" si="14"/>
        <v>1041043.3700000001</v>
      </c>
      <c r="D59" s="42">
        <f t="shared" si="14"/>
        <v>940476.47</v>
      </c>
      <c r="E59" s="42">
        <f t="shared" si="14"/>
        <v>290035.76</v>
      </c>
      <c r="F59" s="42">
        <f t="shared" si="14"/>
        <v>949937.91</v>
      </c>
      <c r="G59" s="42">
        <f t="shared" si="14"/>
        <v>1387354.39</v>
      </c>
      <c r="H59" s="42">
        <f t="shared" si="14"/>
        <v>240443.25</v>
      </c>
      <c r="I59" s="42">
        <f t="shared" si="14"/>
        <v>1078755.78</v>
      </c>
      <c r="J59" s="42">
        <f t="shared" si="14"/>
        <v>931083.38</v>
      </c>
      <c r="K59" s="42">
        <f t="shared" si="14"/>
        <v>1209925.01</v>
      </c>
      <c r="L59" s="42">
        <f t="shared" si="14"/>
        <v>1138319.02</v>
      </c>
      <c r="M59" s="42">
        <f t="shared" si="14"/>
        <v>642817.75</v>
      </c>
      <c r="N59" s="42">
        <f t="shared" si="14"/>
        <v>321135.63</v>
      </c>
      <c r="O59" s="34">
        <f t="shared" si="14"/>
        <v>11627388.21</v>
      </c>
      <c r="Q59"/>
    </row>
    <row r="60" spans="1:18" ht="18.75" customHeight="1">
      <c r="A60" s="26" t="s">
        <v>55</v>
      </c>
      <c r="B60" s="42">
        <v>1197734.3</v>
      </c>
      <c r="C60" s="42">
        <v>756247.66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1953981.96</v>
      </c>
      <c r="P60"/>
      <c r="Q60"/>
      <c r="R60" s="41"/>
    </row>
    <row r="61" spans="1:16" ht="18.75" customHeight="1">
      <c r="A61" s="26" t="s">
        <v>56</v>
      </c>
      <c r="B61" s="42">
        <v>258326.19</v>
      </c>
      <c r="C61" s="42">
        <v>284795.71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543121.9</v>
      </c>
      <c r="P61"/>
    </row>
    <row r="62" spans="1:17" ht="18.75" customHeight="1">
      <c r="A62" s="26" t="s">
        <v>57</v>
      </c>
      <c r="B62" s="43">
        <v>0</v>
      </c>
      <c r="C62" s="43">
        <v>0</v>
      </c>
      <c r="D62" s="29">
        <v>940476.47</v>
      </c>
      <c r="E62" s="43">
        <v>0</v>
      </c>
      <c r="F62" s="43">
        <v>0</v>
      </c>
      <c r="G62" s="43">
        <v>0</v>
      </c>
      <c r="H62" s="42">
        <v>240443.25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1180919.72</v>
      </c>
      <c r="P62" s="52"/>
      <c r="Q62"/>
    </row>
    <row r="63" spans="1:18" ht="18.75" customHeight="1">
      <c r="A63" s="26" t="s">
        <v>58</v>
      </c>
      <c r="B63" s="43">
        <v>0</v>
      </c>
      <c r="C63" s="43">
        <v>0</v>
      </c>
      <c r="D63" s="43">
        <v>0</v>
      </c>
      <c r="E63" s="29">
        <v>290035.76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290035.76</v>
      </c>
      <c r="R63"/>
    </row>
    <row r="64" spans="1:19" ht="18.75" customHeight="1">
      <c r="A64" s="26" t="s">
        <v>59</v>
      </c>
      <c r="B64" s="43">
        <v>0</v>
      </c>
      <c r="C64" s="43">
        <v>0</v>
      </c>
      <c r="D64" s="43">
        <v>0</v>
      </c>
      <c r="E64" s="43">
        <v>0</v>
      </c>
      <c r="F64" s="29">
        <v>949937.91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949937.91</v>
      </c>
      <c r="S64"/>
    </row>
    <row r="65" spans="1:20" ht="18.75" customHeight="1">
      <c r="A65" s="26" t="s">
        <v>60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1387354.39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1387354.39</v>
      </c>
      <c r="T65"/>
    </row>
    <row r="66" spans="1:21" ht="18.75" customHeight="1">
      <c r="A66" s="26" t="s">
        <v>61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1078755.78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1078755.78</v>
      </c>
      <c r="U66"/>
    </row>
    <row r="67" spans="1:22" ht="18.75" customHeight="1">
      <c r="A67" s="26" t="s">
        <v>62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931083.38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931083.38</v>
      </c>
      <c r="V67"/>
    </row>
    <row r="68" spans="1:23" ht="18.75" customHeight="1">
      <c r="A68" s="26" t="s">
        <v>63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1209925.01</v>
      </c>
      <c r="L68" s="29">
        <v>1138319.02</v>
      </c>
      <c r="M68" s="43">
        <v>0</v>
      </c>
      <c r="N68" s="43">
        <v>0</v>
      </c>
      <c r="O68" s="34">
        <f t="shared" si="15"/>
        <v>2348244.0300000003</v>
      </c>
      <c r="P68"/>
      <c r="W68"/>
    </row>
    <row r="69" spans="1:25" ht="18.75" customHeight="1">
      <c r="A69" s="26" t="s">
        <v>64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642817.75</v>
      </c>
      <c r="N69" s="43">
        <v>0</v>
      </c>
      <c r="O69" s="34">
        <f t="shared" si="15"/>
        <v>642817.75</v>
      </c>
      <c r="R69"/>
      <c r="Y69"/>
    </row>
    <row r="70" spans="1:26" ht="18.75" customHeight="1">
      <c r="A70" s="36" t="s">
        <v>65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321135.63</v>
      </c>
      <c r="O70" s="46">
        <f t="shared" si="15"/>
        <v>321135.63</v>
      </c>
      <c r="P70"/>
      <c r="S70"/>
      <c r="Z70"/>
    </row>
    <row r="71" spans="1:12" ht="21" customHeight="1">
      <c r="A71" s="47" t="s">
        <v>81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2023-01-16T19:56:35Z</dcterms:modified>
  <cp:category/>
  <cp:version/>
  <cp:contentType/>
  <cp:contentStatus/>
</cp:coreProperties>
</file>