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<sst xmlns="http://schemas.openxmlformats.org/spreadsheetml/2006/main" count="89" uniqueCount="86">
  <si>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</si>
  <si>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</si>
  <si>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</si>
  <si>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</si>
  <si>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</si>
  <si>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</si>
  <si>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</si>
  <si>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</si>
  <si>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</si>
  <si>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</si>
  <si>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</si>
  <si>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</si>
  <si>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</si>
  <si>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</si>
  <si>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</si>
  <si>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</si>
  <si>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</si>
  <si>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</si>
  <si>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</si>
  <si>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</si>
  <si>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</si>
  <si>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</si>
  <si>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</si>
  <si>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</si>
  <si>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</si>
  <si>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</si>
  <si>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</si>
  <si>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</si>
  <si>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</si>
  <si>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</si>
  <si>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</si>
  <si>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</si>
  <si>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</si>
  <si>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</si>
  <si>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</si>
  <si>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</si>
  <si>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</si>
  <si>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</si>
  <si>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</si>
  <si>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</si>
  <si>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</si>
  <si>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</si>
  <si>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</si>
  <si>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</si>
  <si>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</si>
  <si>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</si>
  <si>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</si>
  <si>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</si>
  <si>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</si>
  <si>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</si>
  <si>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</si>
  <si>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</si>
  <si>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</si>
  <si>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</si>
  <si>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</si>
  <si>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</si>
  <si>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</si>
  <si>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</si>
  <si>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</si>
  <si>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</si>
  <si>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</si>
  <si>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</si>
  <si>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</si>
  <si>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</si>
  <si>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</si>
  <si>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</si>
  <si>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22/11/22 - VENCIMENTO 29/11/22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</si>
  <si>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</si>
  <si>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</si>
  <si>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</si>
  <si>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</si>
  <si>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</si>
  <si>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</si>
  <si>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</si>
  <si>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</si>
  <si>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</si>
  <si>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</si>
  <si>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</si>
  <si>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</si>
  <si>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</si>
  <si>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</si>
  <si>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</si>
  <si>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</si>
  <si>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</si>
  <si>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5.3. Revisão de Remuneração pelo Transporte Coletivo (1)</t>
  </si>
  <si>
    <t xml:space="preserve">           (1) Revisões de passageiros transportados, do fator de transição e do ar-condicionado, mês de outubro/22. Total de passageiros transportados revisão 1.284.272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</si>
</sst>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3" fontId="47" fillId="0" borderId="0" xfId="0" applyNumberFormat="1" applyFont="1" applyAlignment="1">
      <alignment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1">
      <c r="A2" s="70" t="s">
        <v>66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1" t="s">
        <v>1</v>
      </c>
      <c r="B4" s="71" t="s">
        <v>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3</v>
      </c>
    </row>
    <row r="5" spans="1:15" ht="42" customHeight="1">
      <c r="A5" s="71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1"/>
    </row>
    <row r="6" spans="1:15" ht="20.25" customHeight="1">
      <c r="A6" s="71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1"/>
    </row>
    <row r="7" spans="1:26" ht="18.75" customHeight="1">
      <c r="A7" s="8" t="s">
        <v>27</v>
      </c>
      <c r="B7" s="9">
        <f aca="true" t="shared" si="0" ref="B7:O7">B8+B11</f>
        <v>399520</v>
      </c>
      <c r="C7" s="9">
        <f t="shared" si="0"/>
        <v>279962</v>
      </c>
      <c r="D7" s="9">
        <f t="shared" si="0"/>
        <v>280268</v>
      </c>
      <c r="E7" s="9">
        <f t="shared" si="0"/>
        <v>69672</v>
      </c>
      <c r="F7" s="9">
        <f t="shared" si="0"/>
        <v>229536</v>
      </c>
      <c r="G7" s="9">
        <f t="shared" si="0"/>
        <v>379915</v>
      </c>
      <c r="H7" s="9">
        <f t="shared" si="0"/>
        <v>43037</v>
      </c>
      <c r="I7" s="9">
        <f t="shared" si="0"/>
        <v>294758</v>
      </c>
      <c r="J7" s="9">
        <f t="shared" si="0"/>
        <v>228032</v>
      </c>
      <c r="K7" s="9">
        <f t="shared" si="0"/>
        <v>357643</v>
      </c>
      <c r="L7" s="9">
        <f t="shared" si="0"/>
        <v>280334</v>
      </c>
      <c r="M7" s="9">
        <f t="shared" si="0"/>
        <v>134628</v>
      </c>
      <c r="N7" s="9">
        <f t="shared" si="0"/>
        <v>87472</v>
      </c>
      <c r="O7" s="9">
        <f t="shared" si="0"/>
        <v>3064777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11886</v>
      </c>
      <c r="C8" s="11">
        <f t="shared" si="1"/>
        <v>12878</v>
      </c>
      <c r="D8" s="11">
        <f t="shared" si="1"/>
        <v>9642</v>
      </c>
      <c r="E8" s="11">
        <f t="shared" si="1"/>
        <v>2204</v>
      </c>
      <c r="F8" s="11">
        <f t="shared" si="1"/>
        <v>7224</v>
      </c>
      <c r="G8" s="11">
        <f t="shared" si="1"/>
        <v>10426</v>
      </c>
      <c r="H8" s="11">
        <f t="shared" si="1"/>
        <v>1920</v>
      </c>
      <c r="I8" s="11">
        <f t="shared" si="1"/>
        <v>15066</v>
      </c>
      <c r="J8" s="11">
        <f t="shared" si="1"/>
        <v>9567</v>
      </c>
      <c r="K8" s="11">
        <f t="shared" si="1"/>
        <v>7659</v>
      </c>
      <c r="L8" s="11">
        <f t="shared" si="1"/>
        <v>6585</v>
      </c>
      <c r="M8" s="11">
        <f t="shared" si="1"/>
        <v>5150</v>
      </c>
      <c r="N8" s="11">
        <f t="shared" si="1"/>
        <v>4094</v>
      </c>
      <c r="O8" s="11">
        <f t="shared" si="1"/>
        <v>104301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11886</v>
      </c>
      <c r="C9" s="11">
        <v>12878</v>
      </c>
      <c r="D9" s="11">
        <v>9642</v>
      </c>
      <c r="E9" s="11">
        <v>2204</v>
      </c>
      <c r="F9" s="11">
        <v>7224</v>
      </c>
      <c r="G9" s="11">
        <v>10426</v>
      </c>
      <c r="H9" s="11">
        <v>1920</v>
      </c>
      <c r="I9" s="11">
        <v>15063</v>
      </c>
      <c r="J9" s="11">
        <v>9567</v>
      </c>
      <c r="K9" s="11">
        <v>7646</v>
      </c>
      <c r="L9" s="11">
        <v>6585</v>
      </c>
      <c r="M9" s="11">
        <v>5148</v>
      </c>
      <c r="N9" s="11">
        <v>4086</v>
      </c>
      <c r="O9" s="11">
        <f>SUM(B9:N9)</f>
        <v>104275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13</v>
      </c>
      <c r="L10" s="13">
        <v>0</v>
      </c>
      <c r="M10" s="13">
        <v>2</v>
      </c>
      <c r="N10" s="13">
        <v>8</v>
      </c>
      <c r="O10" s="11">
        <f>SUM(B10:N10)</f>
        <v>26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73</v>
      </c>
      <c r="B11" s="13">
        <v>387634</v>
      </c>
      <c r="C11" s="13">
        <v>267084</v>
      </c>
      <c r="D11" s="13">
        <v>270626</v>
      </c>
      <c r="E11" s="13">
        <v>67468</v>
      </c>
      <c r="F11" s="13">
        <v>222312</v>
      </c>
      <c r="G11" s="13">
        <v>369489</v>
      </c>
      <c r="H11" s="13">
        <v>41117</v>
      </c>
      <c r="I11" s="13">
        <v>279692</v>
      </c>
      <c r="J11" s="13">
        <v>218465</v>
      </c>
      <c r="K11" s="13">
        <v>349984</v>
      </c>
      <c r="L11" s="13">
        <v>273749</v>
      </c>
      <c r="M11" s="13">
        <v>129478</v>
      </c>
      <c r="N11" s="13">
        <v>83378</v>
      </c>
      <c r="O11" s="11">
        <f>SUM(B11:N11)</f>
        <v>2960476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77</v>
      </c>
      <c r="B12" s="13">
        <v>25336</v>
      </c>
      <c r="C12" s="13">
        <v>22522</v>
      </c>
      <c r="D12" s="13">
        <v>18529</v>
      </c>
      <c r="E12" s="13">
        <v>6223</v>
      </c>
      <c r="F12" s="13">
        <v>18298</v>
      </c>
      <c r="G12" s="13">
        <v>32855</v>
      </c>
      <c r="H12" s="13">
        <v>4076</v>
      </c>
      <c r="I12" s="13">
        <v>24634</v>
      </c>
      <c r="J12" s="13">
        <v>16932</v>
      </c>
      <c r="K12" s="13">
        <v>21196</v>
      </c>
      <c r="L12" s="13">
        <v>16522</v>
      </c>
      <c r="M12" s="13">
        <v>6163</v>
      </c>
      <c r="N12" s="13">
        <v>3419</v>
      </c>
      <c r="O12" s="11">
        <f>SUM(B12:N12)</f>
        <v>216705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78</v>
      </c>
      <c r="B13" s="15">
        <f aca="true" t="shared" si="2" ref="B13:N13">B11-B12</f>
        <v>362298</v>
      </c>
      <c r="C13" s="15">
        <f t="shared" si="2"/>
        <v>244562</v>
      </c>
      <c r="D13" s="15">
        <f t="shared" si="2"/>
        <v>252097</v>
      </c>
      <c r="E13" s="15">
        <f t="shared" si="2"/>
        <v>61245</v>
      </c>
      <c r="F13" s="15">
        <f t="shared" si="2"/>
        <v>204014</v>
      </c>
      <c r="G13" s="15">
        <f t="shared" si="2"/>
        <v>336634</v>
      </c>
      <c r="H13" s="15">
        <f t="shared" si="2"/>
        <v>37041</v>
      </c>
      <c r="I13" s="15">
        <f t="shared" si="2"/>
        <v>255058</v>
      </c>
      <c r="J13" s="15">
        <f t="shared" si="2"/>
        <v>201533</v>
      </c>
      <c r="K13" s="15">
        <f t="shared" si="2"/>
        <v>328788</v>
      </c>
      <c r="L13" s="15">
        <f t="shared" si="2"/>
        <v>257227</v>
      </c>
      <c r="M13" s="15">
        <f t="shared" si="2"/>
        <v>123315</v>
      </c>
      <c r="N13" s="15">
        <f t="shared" si="2"/>
        <v>79959</v>
      </c>
      <c r="O13" s="11">
        <f>SUM(B13:N13)</f>
        <v>2743771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31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32</v>
      </c>
      <c r="B18" s="19">
        <v>1.164825987199687</v>
      </c>
      <c r="C18" s="19">
        <v>1.210967546584509</v>
      </c>
      <c r="D18" s="19">
        <v>1.236364009991575</v>
      </c>
      <c r="E18" s="19">
        <v>0.869459032010528</v>
      </c>
      <c r="F18" s="19">
        <v>1.332221727683852</v>
      </c>
      <c r="G18" s="19">
        <v>1.404388776989941</v>
      </c>
      <c r="H18" s="19">
        <v>1.588286900338297</v>
      </c>
      <c r="I18" s="19">
        <v>1.164885633199355</v>
      </c>
      <c r="J18" s="19">
        <v>1.295306393618567</v>
      </c>
      <c r="K18" s="19">
        <v>1.118659358604108</v>
      </c>
      <c r="L18" s="19">
        <v>1.179206914059937</v>
      </c>
      <c r="M18" s="19">
        <v>1.197137740185107</v>
      </c>
      <c r="N18" s="19">
        <v>1.06294639839676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68</v>
      </c>
      <c r="B20" s="24">
        <f aca="true" t="shared" si="3" ref="B20:N20">SUM(B21:B29)</f>
        <v>1502222.1899999997</v>
      </c>
      <c r="C20" s="24">
        <f t="shared" si="3"/>
        <v>1105659.6400000001</v>
      </c>
      <c r="D20" s="24">
        <f t="shared" si="3"/>
        <v>984823.85</v>
      </c>
      <c r="E20" s="24">
        <f t="shared" si="3"/>
        <v>299351.36000000004</v>
      </c>
      <c r="F20" s="24">
        <f t="shared" si="3"/>
        <v>999212.86</v>
      </c>
      <c r="G20" s="24">
        <f t="shared" si="3"/>
        <v>1457763.51</v>
      </c>
      <c r="H20" s="24">
        <f t="shared" si="3"/>
        <v>248148.71000000002</v>
      </c>
      <c r="I20" s="24">
        <f t="shared" si="3"/>
        <v>1124149.6400000004</v>
      </c>
      <c r="J20" s="24">
        <f t="shared" si="3"/>
        <v>959260.96</v>
      </c>
      <c r="K20" s="24">
        <f t="shared" si="3"/>
        <v>1250054.34</v>
      </c>
      <c r="L20" s="24">
        <f t="shared" si="3"/>
        <v>1182303.12</v>
      </c>
      <c r="M20" s="24">
        <f t="shared" si="3"/>
        <v>666186.65</v>
      </c>
      <c r="N20" s="24">
        <f t="shared" si="3"/>
        <v>342989.22000000003</v>
      </c>
      <c r="O20" s="24">
        <f>O21+O22+O23+O24+O25+O26+O27++O28+O29</f>
        <v>12122126.049999999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33</v>
      </c>
      <c r="B21" s="28">
        <f aca="true" t="shared" si="4" ref="B21:N21">ROUND(B15*B7,2)</f>
        <v>1173150.53</v>
      </c>
      <c r="C21" s="28">
        <f t="shared" si="4"/>
        <v>849264.73</v>
      </c>
      <c r="D21" s="28">
        <f t="shared" si="4"/>
        <v>745624.99</v>
      </c>
      <c r="E21" s="28">
        <f t="shared" si="4"/>
        <v>316652.27</v>
      </c>
      <c r="F21" s="28">
        <f t="shared" si="4"/>
        <v>707797.21</v>
      </c>
      <c r="G21" s="28">
        <f t="shared" si="4"/>
        <v>963920.34</v>
      </c>
      <c r="H21" s="28">
        <f t="shared" si="4"/>
        <v>146605.54</v>
      </c>
      <c r="I21" s="28">
        <f t="shared" si="4"/>
        <v>887840.57</v>
      </c>
      <c r="J21" s="28">
        <f t="shared" si="4"/>
        <v>690845.75</v>
      </c>
      <c r="K21" s="28">
        <f t="shared" si="4"/>
        <v>1024182.26</v>
      </c>
      <c r="L21" s="28">
        <f t="shared" si="4"/>
        <v>914085.07</v>
      </c>
      <c r="M21" s="28">
        <f t="shared" si="4"/>
        <v>506551.31</v>
      </c>
      <c r="N21" s="28">
        <f t="shared" si="4"/>
        <v>297291.09</v>
      </c>
      <c r="O21" s="28">
        <f aca="true" t="shared" si="5" ref="O21:O29">SUM(B21:N21)</f>
        <v>9223811.66</v>
      </c>
    </row>
    <row r="22" spans="1:23" ht="18.75" customHeight="1">
      <c r="A22" s="26" t="s">
        <v>34</v>
      </c>
      <c r="B22" s="28">
        <f>IF(B18&lt;&gt;0,ROUND((B18-1)*B21,2),0)</f>
        <v>193365.69</v>
      </c>
      <c r="C22" s="28">
        <f aca="true" t="shared" si="6" ref="C22:N22">IF(C18&lt;&gt;0,ROUND((C18-1)*C21,2),0)</f>
        <v>179167.3</v>
      </c>
      <c r="D22" s="28">
        <f t="shared" si="6"/>
        <v>176238.91</v>
      </c>
      <c r="E22" s="28">
        <f t="shared" si="6"/>
        <v>-41336.09</v>
      </c>
      <c r="F22" s="28">
        <f t="shared" si="6"/>
        <v>235145.61</v>
      </c>
      <c r="G22" s="28">
        <f t="shared" si="6"/>
        <v>389798.57</v>
      </c>
      <c r="H22" s="28">
        <f t="shared" si="6"/>
        <v>86246.12</v>
      </c>
      <c r="I22" s="28">
        <f t="shared" si="6"/>
        <v>146392.15</v>
      </c>
      <c r="J22" s="28">
        <f t="shared" si="6"/>
        <v>204011.17</v>
      </c>
      <c r="K22" s="28">
        <f t="shared" si="6"/>
        <v>121528.81</v>
      </c>
      <c r="L22" s="28">
        <f t="shared" si="6"/>
        <v>163810.36</v>
      </c>
      <c r="M22" s="28">
        <f t="shared" si="6"/>
        <v>99860.38</v>
      </c>
      <c r="N22" s="28">
        <f t="shared" si="6"/>
        <v>18713.4</v>
      </c>
      <c r="O22" s="28">
        <f t="shared" si="5"/>
        <v>1972942.3799999994</v>
      </c>
      <c r="W22" s="51"/>
    </row>
    <row r="23" spans="1:15" ht="18.75" customHeight="1">
      <c r="A23" s="26" t="s">
        <v>35</v>
      </c>
      <c r="B23" s="28">
        <v>69857.2</v>
      </c>
      <c r="C23" s="28">
        <v>47815.21</v>
      </c>
      <c r="D23" s="28">
        <v>32657.02</v>
      </c>
      <c r="E23" s="28">
        <v>12828.24</v>
      </c>
      <c r="F23" s="28">
        <v>35975.43</v>
      </c>
      <c r="G23" s="28">
        <v>58095.36</v>
      </c>
      <c r="H23" s="28">
        <v>6757.1</v>
      </c>
      <c r="I23" s="28">
        <v>44535.08</v>
      </c>
      <c r="J23" s="28">
        <v>40907.5</v>
      </c>
      <c r="K23" s="28">
        <v>59460.37</v>
      </c>
      <c r="L23" s="28">
        <v>59788.36</v>
      </c>
      <c r="M23" s="28">
        <v>27959</v>
      </c>
      <c r="N23" s="28">
        <v>16141.41</v>
      </c>
      <c r="O23" s="28">
        <f t="shared" si="5"/>
        <v>512777.2799999999</v>
      </c>
    </row>
    <row r="24" spans="1:15" ht="18.75" customHeight="1">
      <c r="A24" s="26" t="s">
        <v>36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1787.07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26806.05</v>
      </c>
    </row>
    <row r="25" spans="1:15" ht="18.75" customHeight="1">
      <c r="A25" s="26" t="s">
        <v>37</v>
      </c>
      <c r="B25" s="28">
        <v>0</v>
      </c>
      <c r="C25" s="28">
        <v>0</v>
      </c>
      <c r="D25" s="28">
        <v>-4249.04</v>
      </c>
      <c r="E25" s="28">
        <v>0</v>
      </c>
      <c r="F25" s="28">
        <v>-10591.66</v>
      </c>
      <c r="G25" s="28">
        <v>0</v>
      </c>
      <c r="H25" s="28">
        <v>-2174.31</v>
      </c>
      <c r="I25" s="28">
        <v>0</v>
      </c>
      <c r="J25" s="28">
        <v>-6407.91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-23422.920000000002</v>
      </c>
    </row>
    <row r="26" spans="1:26" ht="18.75" customHeight="1">
      <c r="A26" s="26" t="s">
        <v>69</v>
      </c>
      <c r="B26" s="28">
        <v>1125.28</v>
      </c>
      <c r="C26" s="28">
        <v>845.3</v>
      </c>
      <c r="D26" s="28">
        <v>743.01</v>
      </c>
      <c r="E26" s="28">
        <v>226.13</v>
      </c>
      <c r="F26" s="28">
        <v>759.16</v>
      </c>
      <c r="G26" s="28">
        <v>1103.74</v>
      </c>
      <c r="H26" s="28">
        <v>185.75</v>
      </c>
      <c r="I26" s="28">
        <v>845.3</v>
      </c>
      <c r="J26" s="28">
        <v>726.85</v>
      </c>
      <c r="K26" s="28">
        <v>942.22</v>
      </c>
      <c r="L26" s="28">
        <v>891.07</v>
      </c>
      <c r="M26" s="28">
        <v>498.03</v>
      </c>
      <c r="N26" s="28">
        <v>263.83</v>
      </c>
      <c r="O26" s="28">
        <f t="shared" si="5"/>
        <v>9155.670000000002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28">
        <v>986.46</v>
      </c>
      <c r="C27" s="28">
        <v>734.51</v>
      </c>
      <c r="D27" s="28">
        <v>644.18</v>
      </c>
      <c r="E27" s="28">
        <v>196.77</v>
      </c>
      <c r="F27" s="28">
        <v>648.24</v>
      </c>
      <c r="G27" s="28">
        <v>873.27</v>
      </c>
      <c r="H27" s="28">
        <v>161.72</v>
      </c>
      <c r="I27" s="28">
        <v>683.29</v>
      </c>
      <c r="J27" s="28">
        <v>645.53</v>
      </c>
      <c r="K27" s="28">
        <v>839.64</v>
      </c>
      <c r="L27" s="28">
        <v>745.26</v>
      </c>
      <c r="M27" s="28">
        <v>421.81</v>
      </c>
      <c r="N27" s="28">
        <v>221.02</v>
      </c>
      <c r="O27" s="28">
        <f t="shared" si="5"/>
        <v>7801.700000000001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71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72</v>
      </c>
      <c r="B29" s="28">
        <v>59702.71</v>
      </c>
      <c r="C29" s="28">
        <v>23915.83</v>
      </c>
      <c r="D29" s="28">
        <v>31077.21</v>
      </c>
      <c r="E29" s="28">
        <v>8905.18</v>
      </c>
      <c r="F29" s="28">
        <v>27389.41</v>
      </c>
      <c r="G29" s="28">
        <v>41777.78</v>
      </c>
      <c r="H29" s="28">
        <v>8504.28</v>
      </c>
      <c r="I29" s="28">
        <v>41749.33</v>
      </c>
      <c r="J29" s="28">
        <v>26440.1</v>
      </c>
      <c r="K29" s="28">
        <v>40927.97</v>
      </c>
      <c r="L29" s="28">
        <v>40848.28</v>
      </c>
      <c r="M29" s="28">
        <v>28912.28</v>
      </c>
      <c r="N29" s="28">
        <v>8468.3</v>
      </c>
      <c r="O29" s="28">
        <f t="shared" si="5"/>
        <v>388618.66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38</v>
      </c>
      <c r="B31" s="28">
        <f>+B32+B34+B47+B48+B49+B54-B55</f>
        <v>-56212.79</v>
      </c>
      <c r="C31" s="28">
        <f aca="true" t="shared" si="7" ref="C31:O31">+C32+C34+C47+C48+C49+C54-C55</f>
        <v>-62143.78999999999</v>
      </c>
      <c r="D31" s="28">
        <f t="shared" si="7"/>
        <v>-39771.62</v>
      </c>
      <c r="E31" s="28">
        <f t="shared" si="7"/>
        <v>22080.65</v>
      </c>
      <c r="F31" s="28">
        <f t="shared" si="7"/>
        <v>-3495.1500000000015</v>
      </c>
      <c r="G31" s="28">
        <f t="shared" si="7"/>
        <v>-50524.76</v>
      </c>
      <c r="H31" s="28">
        <f t="shared" si="7"/>
        <v>-6960.67</v>
      </c>
      <c r="I31" s="28">
        <f t="shared" si="7"/>
        <v>25686.58</v>
      </c>
      <c r="J31" s="28">
        <f t="shared" si="7"/>
        <v>-46986.100000000006</v>
      </c>
      <c r="K31" s="28">
        <f t="shared" si="7"/>
        <v>-28571.670000000002</v>
      </c>
      <c r="L31" s="28">
        <f t="shared" si="7"/>
        <v>-39701.03</v>
      </c>
      <c r="M31" s="28">
        <f t="shared" si="7"/>
        <v>-23252.9</v>
      </c>
      <c r="N31" s="28">
        <f t="shared" si="7"/>
        <v>-19114.81</v>
      </c>
      <c r="O31" s="28">
        <f t="shared" si="7"/>
        <v>-328968.0600000001</v>
      </c>
    </row>
    <row r="32" spans="1:15" ht="18.75" customHeight="1">
      <c r="A32" s="26" t="s">
        <v>39</v>
      </c>
      <c r="B32" s="29">
        <f>+B33</f>
        <v>-52298.4</v>
      </c>
      <c r="C32" s="29">
        <f>+C33</f>
        <v>-56663.2</v>
      </c>
      <c r="D32" s="29">
        <f aca="true" t="shared" si="8" ref="D32:O32">+D33</f>
        <v>-42424.8</v>
      </c>
      <c r="E32" s="29">
        <f t="shared" si="8"/>
        <v>-9697.6</v>
      </c>
      <c r="F32" s="29">
        <f t="shared" si="8"/>
        <v>-31785.6</v>
      </c>
      <c r="G32" s="29">
        <f t="shared" si="8"/>
        <v>-45874.4</v>
      </c>
      <c r="H32" s="29">
        <f t="shared" si="8"/>
        <v>-8448</v>
      </c>
      <c r="I32" s="29">
        <f t="shared" si="8"/>
        <v>-66277.2</v>
      </c>
      <c r="J32" s="29">
        <f t="shared" si="8"/>
        <v>-42094.8</v>
      </c>
      <c r="K32" s="29">
        <f t="shared" si="8"/>
        <v>-33642.4</v>
      </c>
      <c r="L32" s="29">
        <f t="shared" si="8"/>
        <v>-28974</v>
      </c>
      <c r="M32" s="29">
        <f t="shared" si="8"/>
        <v>-22651.2</v>
      </c>
      <c r="N32" s="29">
        <f t="shared" si="8"/>
        <v>-17978.4</v>
      </c>
      <c r="O32" s="29">
        <f t="shared" si="8"/>
        <v>-458810.00000000006</v>
      </c>
    </row>
    <row r="33" spans="1:26" ht="18.75" customHeight="1">
      <c r="A33" s="27" t="s">
        <v>40</v>
      </c>
      <c r="B33" s="16">
        <f>ROUND((-B9)*$G$3,2)</f>
        <v>-52298.4</v>
      </c>
      <c r="C33" s="16">
        <f aca="true" t="shared" si="9" ref="C33:N33">ROUND((-C9)*$G$3,2)</f>
        <v>-56663.2</v>
      </c>
      <c r="D33" s="16">
        <f t="shared" si="9"/>
        <v>-42424.8</v>
      </c>
      <c r="E33" s="16">
        <f t="shared" si="9"/>
        <v>-9697.6</v>
      </c>
      <c r="F33" s="16">
        <f t="shared" si="9"/>
        <v>-31785.6</v>
      </c>
      <c r="G33" s="16">
        <f t="shared" si="9"/>
        <v>-45874.4</v>
      </c>
      <c r="H33" s="16">
        <f t="shared" si="9"/>
        <v>-8448</v>
      </c>
      <c r="I33" s="16">
        <f t="shared" si="9"/>
        <v>-66277.2</v>
      </c>
      <c r="J33" s="16">
        <f t="shared" si="9"/>
        <v>-42094.8</v>
      </c>
      <c r="K33" s="16">
        <f t="shared" si="9"/>
        <v>-33642.4</v>
      </c>
      <c r="L33" s="16">
        <f t="shared" si="9"/>
        <v>-28974</v>
      </c>
      <c r="M33" s="16">
        <f t="shared" si="9"/>
        <v>-22651.2</v>
      </c>
      <c r="N33" s="16">
        <f t="shared" si="9"/>
        <v>-17978.4</v>
      </c>
      <c r="O33" s="30">
        <f aca="true" t="shared" si="10" ref="O33:O55">SUM(B33:N33)</f>
        <v>-458810.00000000006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41</v>
      </c>
      <c r="B34" s="29">
        <f>SUM(B35:B45)</f>
        <v>-6257.25</v>
      </c>
      <c r="C34" s="29">
        <f aca="true" t="shared" si="11" ref="C34:O34">SUM(C35:C45)</f>
        <v>-4700.42</v>
      </c>
      <c r="D34" s="29">
        <f t="shared" si="11"/>
        <v>-4131.58</v>
      </c>
      <c r="E34" s="29">
        <f t="shared" si="11"/>
        <v>-1257.44</v>
      </c>
      <c r="F34" s="29">
        <f t="shared" si="11"/>
        <v>-4221.4</v>
      </c>
      <c r="G34" s="29">
        <f t="shared" si="11"/>
        <v>-6137.49</v>
      </c>
      <c r="H34" s="29">
        <f t="shared" si="11"/>
        <v>-1032.9</v>
      </c>
      <c r="I34" s="29">
        <f t="shared" si="11"/>
        <v>-4700.42</v>
      </c>
      <c r="J34" s="29">
        <f t="shared" si="11"/>
        <v>-4041.76</v>
      </c>
      <c r="K34" s="29">
        <f t="shared" si="11"/>
        <v>-5239.32</v>
      </c>
      <c r="L34" s="29">
        <f t="shared" si="11"/>
        <v>-4954.9</v>
      </c>
      <c r="M34" s="29">
        <f t="shared" si="11"/>
        <v>-2769.36</v>
      </c>
      <c r="N34" s="29">
        <f t="shared" si="11"/>
        <v>-1467.02</v>
      </c>
      <c r="O34" s="29">
        <f t="shared" si="11"/>
        <v>-50911.26</v>
      </c>
    </row>
    <row r="35" spans="1:26" ht="18.75" customHeight="1">
      <c r="A35" s="27" t="s">
        <v>42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43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44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45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46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82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83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47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48</v>
      </c>
      <c r="B43" s="31">
        <v>-6257.25</v>
      </c>
      <c r="C43" s="31">
        <v>-4700.42</v>
      </c>
      <c r="D43" s="31">
        <v>-4131.58</v>
      </c>
      <c r="E43" s="31">
        <v>-1257.44</v>
      </c>
      <c r="F43" s="31">
        <v>-4221.4</v>
      </c>
      <c r="G43" s="31">
        <v>-6137.49</v>
      </c>
      <c r="H43" s="31">
        <v>-1032.9</v>
      </c>
      <c r="I43" s="31">
        <v>-4700.42</v>
      </c>
      <c r="J43" s="31">
        <v>-4041.76</v>
      </c>
      <c r="K43" s="31">
        <v>-5239.32</v>
      </c>
      <c r="L43" s="31">
        <v>-4954.9</v>
      </c>
      <c r="M43" s="31">
        <v>-2769.36</v>
      </c>
      <c r="N43" s="31">
        <v>-1467.02</v>
      </c>
      <c r="O43" s="31">
        <f>SUM(B43:N43)</f>
        <v>-50911.26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74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75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84</v>
      </c>
      <c r="B47" s="33">
        <v>2342.86</v>
      </c>
      <c r="C47" s="33">
        <v>-780.17</v>
      </c>
      <c r="D47" s="33">
        <v>6784.76</v>
      </c>
      <c r="E47" s="33">
        <v>33035.69</v>
      </c>
      <c r="F47" s="33">
        <v>32511.85</v>
      </c>
      <c r="G47" s="33">
        <v>1487.13</v>
      </c>
      <c r="H47" s="33">
        <v>2520.23</v>
      </c>
      <c r="I47" s="33">
        <v>96664.2</v>
      </c>
      <c r="J47" s="33">
        <v>-849.54</v>
      </c>
      <c r="K47" s="33">
        <v>10310.05</v>
      </c>
      <c r="L47" s="33">
        <v>-5772.13</v>
      </c>
      <c r="M47" s="33">
        <v>2167.66</v>
      </c>
      <c r="N47" s="33">
        <v>330.61</v>
      </c>
      <c r="O47" s="31">
        <f t="shared" si="10"/>
        <v>180753.19999999995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76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79</v>
      </c>
      <c r="B50" s="33">
        <v>-91478.16</v>
      </c>
      <c r="C50" s="33">
        <v>-87022.76</v>
      </c>
      <c r="D50" s="33">
        <v>-63054.19</v>
      </c>
      <c r="E50" s="33">
        <v>-25942.44</v>
      </c>
      <c r="F50" s="33">
        <v>-77471.9</v>
      </c>
      <c r="G50" s="33">
        <v>-122453.87</v>
      </c>
      <c r="H50" s="33">
        <v>-22696.39</v>
      </c>
      <c r="I50" s="33">
        <v>-90460.97</v>
      </c>
      <c r="J50" s="33">
        <v>-69263.73</v>
      </c>
      <c r="K50" s="33">
        <v>-71659.44</v>
      </c>
      <c r="L50" s="33">
        <v>-67274.28</v>
      </c>
      <c r="M50" s="33">
        <v>-29173.18</v>
      </c>
      <c r="N50" s="33">
        <v>-13075.28</v>
      </c>
      <c r="O50" s="31">
        <f t="shared" si="10"/>
        <v>-831026.59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80</v>
      </c>
      <c r="B51" s="33">
        <v>91478.16</v>
      </c>
      <c r="C51" s="33">
        <v>87022.76</v>
      </c>
      <c r="D51" s="33">
        <v>63054.19</v>
      </c>
      <c r="E51" s="33">
        <v>25942.44</v>
      </c>
      <c r="F51" s="33">
        <v>77471.9</v>
      </c>
      <c r="G51" s="33">
        <v>122453.87</v>
      </c>
      <c r="H51" s="33">
        <v>22696.39</v>
      </c>
      <c r="I51" s="33">
        <v>90460.97</v>
      </c>
      <c r="J51" s="33">
        <v>69263.73</v>
      </c>
      <c r="K51" s="33">
        <v>71659.44</v>
      </c>
      <c r="L51" s="33">
        <v>67274.28</v>
      </c>
      <c r="M51" s="33">
        <v>29173.18</v>
      </c>
      <c r="N51" s="33">
        <v>13075.28</v>
      </c>
      <c r="O51" s="31">
        <f t="shared" si="10"/>
        <v>831026.59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1446009.3999999997</v>
      </c>
      <c r="C53" s="34">
        <f aca="true" t="shared" si="13" ref="C53:N53">+C20+C31</f>
        <v>1043515.8500000001</v>
      </c>
      <c r="D53" s="34">
        <f t="shared" si="13"/>
        <v>945052.23</v>
      </c>
      <c r="E53" s="34">
        <f t="shared" si="13"/>
        <v>321432.01000000007</v>
      </c>
      <c r="F53" s="34">
        <f t="shared" si="13"/>
        <v>995717.71</v>
      </c>
      <c r="G53" s="34">
        <f t="shared" si="13"/>
        <v>1407238.75</v>
      </c>
      <c r="H53" s="34">
        <f t="shared" si="13"/>
        <v>241188.04</v>
      </c>
      <c r="I53" s="34">
        <f t="shared" si="13"/>
        <v>1149836.2200000004</v>
      </c>
      <c r="J53" s="34">
        <f t="shared" si="13"/>
        <v>912274.86</v>
      </c>
      <c r="K53" s="34">
        <f t="shared" si="13"/>
        <v>1221482.6700000002</v>
      </c>
      <c r="L53" s="34">
        <f t="shared" si="13"/>
        <v>1142602.09</v>
      </c>
      <c r="M53" s="34">
        <f t="shared" si="13"/>
        <v>642933.75</v>
      </c>
      <c r="N53" s="34">
        <f t="shared" si="13"/>
        <v>323874.41000000003</v>
      </c>
      <c r="O53" s="34">
        <f>SUM(B53:N53)</f>
        <v>11793157.99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1446009.4</v>
      </c>
      <c r="C59" s="42">
        <f t="shared" si="14"/>
        <v>1043515.84</v>
      </c>
      <c r="D59" s="42">
        <f t="shared" si="14"/>
        <v>945052.23</v>
      </c>
      <c r="E59" s="42">
        <f t="shared" si="14"/>
        <v>321432.01</v>
      </c>
      <c r="F59" s="42">
        <f t="shared" si="14"/>
        <v>995717.71</v>
      </c>
      <c r="G59" s="42">
        <f t="shared" si="14"/>
        <v>1407238.74</v>
      </c>
      <c r="H59" s="42">
        <f t="shared" si="14"/>
        <v>241188.04</v>
      </c>
      <c r="I59" s="42">
        <f t="shared" si="14"/>
        <v>1149836.22</v>
      </c>
      <c r="J59" s="42">
        <f t="shared" si="14"/>
        <v>912274.85</v>
      </c>
      <c r="K59" s="42">
        <f t="shared" si="14"/>
        <v>1221482.66</v>
      </c>
      <c r="L59" s="42">
        <f t="shared" si="14"/>
        <v>1142602.1</v>
      </c>
      <c r="M59" s="42">
        <f t="shared" si="14"/>
        <v>642933.75</v>
      </c>
      <c r="N59" s="42">
        <f t="shared" si="14"/>
        <v>323874.41</v>
      </c>
      <c r="O59" s="34">
        <f t="shared" si="14"/>
        <v>11793157.959999999</v>
      </c>
      <c r="Q59"/>
    </row>
    <row r="60" spans="1:18" ht="18.75" customHeight="1">
      <c r="A60" s="26" t="s">
        <v>54</v>
      </c>
      <c r="B60" s="42">
        <v>1189542.67</v>
      </c>
      <c r="C60" s="42">
        <v>758027.84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1947570.5099999998</v>
      </c>
      <c r="P60"/>
      <c r="Q60"/>
      <c r="R60" s="41"/>
    </row>
    <row r="61" spans="1:16" ht="18.75" customHeight="1">
      <c r="A61" s="26" t="s">
        <v>55</v>
      </c>
      <c r="B61" s="42">
        <v>256466.73</v>
      </c>
      <c r="C61" s="42">
        <v>285488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541954.73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945052.23</v>
      </c>
      <c r="E62" s="43">
        <v>0</v>
      </c>
      <c r="F62" s="43">
        <v>0</v>
      </c>
      <c r="G62" s="43">
        <v>0</v>
      </c>
      <c r="H62" s="42">
        <v>241188.04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1186240.27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321432.01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321432.01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995717.71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995717.71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1407238.74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1407238.74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1149836.22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1149836.22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912274.85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912274.85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1221482.66</v>
      </c>
      <c r="L68" s="29">
        <v>1142602.1</v>
      </c>
      <c r="M68" s="43">
        <v>0</v>
      </c>
      <c r="N68" s="43">
        <v>0</v>
      </c>
      <c r="O68" s="34">
        <f t="shared" si="15"/>
        <v>2364084.76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642933.75</v>
      </c>
      <c r="N69" s="43">
        <v>0</v>
      </c>
      <c r="O69" s="34">
        <f t="shared" si="15"/>
        <v>642933.75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323874.41</v>
      </c>
      <c r="O70" s="46">
        <f t="shared" si="15"/>
        <v>323874.41</v>
      </c>
      <c r="P70"/>
      <c r="S70"/>
      <c r="Z70"/>
    </row>
    <row r="71" spans="1:12" ht="21" customHeight="1">
      <c r="A71" s="47" t="s">
        <v>81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3" t="s">
        <v>85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2:14" ht="13.5">
      <c r="B73" s="53"/>
      <c r="C73" s="54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54"/>
      <c r="D74"/>
      <c r="E74"/>
      <c r="F74"/>
      <c r="G74"/>
      <c r="H74"/>
      <c r="I74"/>
      <c r="J74"/>
      <c r="K74"/>
      <c r="L74"/>
      <c r="N74" s="53"/>
    </row>
    <row r="75" spans="3:14" ht="13.5">
      <c r="C75" s="54"/>
      <c r="N75" s="53"/>
    </row>
    <row r="76" spans="3:14" ht="13.5">
      <c r="C76" s="54"/>
      <c r="N76" s="53"/>
    </row>
    <row r="77" ht="14.25">
      <c r="N77" s="53"/>
    </row>
    <row r="78" ht="13.5">
      <c r="N78" s="53"/>
    </row>
    <row r="79" spans="5:14" ht="14.25">
      <c r="E79" s="68"/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2023-01-16T19:54:57Z</dcterms:modified>
  <cp:category/>
  <cp:version/>
  <cp:contentType/>
  <cp:contentStatus/>
</cp:coreProperties>
</file>