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<sst xmlns="http://schemas.openxmlformats.org/spreadsheetml/2006/main" count="88" uniqueCount="85">
  <si>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</si>
  <si>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</si>
  <si>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</si>
  <si>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</si>
  <si>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</si>
  <si>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</si>
  <si>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</si>
  <si>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</si>
  <si>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</si>
  <si>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</si>
  <si>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</si>
  <si>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</si>
  <si>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</si>
  <si>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</si>
  <si>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</si>
  <si>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</si>
  <si>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</si>
  <si>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</si>
  <si>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</si>
  <si>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</si>
  <si>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</si>
  <si>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</si>
  <si>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</si>
  <si>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</si>
  <si>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</si>
  <si>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</si>
  <si>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</si>
  <si>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</si>
  <si>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</si>
  <si>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</si>
  <si>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</si>
  <si>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</si>
  <si>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</si>
  <si>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</si>
  <si>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</si>
  <si>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</si>
  <si>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</si>
  <si>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</si>
  <si>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</si>
  <si>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</si>
  <si>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</si>
  <si>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</si>
  <si>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</si>
  <si>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</si>
  <si>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</si>
  <si>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</si>
  <si>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</si>
  <si>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</si>
  <si>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</si>
  <si>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</si>
  <si>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</si>
  <si>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</si>
  <si>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</si>
  <si>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</si>
  <si>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</si>
  <si>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</si>
  <si>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</si>
  <si>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</si>
  <si>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</si>
  <si>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</si>
  <si>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</si>
  <si>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</si>
  <si>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</si>
  <si>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</si>
  <si>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</si>
  <si>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</si>
  <si>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</si>
  <si>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</si>
  <si>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</si>
  <si>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</si>
  <si>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</si>
  <si>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</si>
  <si>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</si>
  <si>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</si>
  <si>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</si>
  <si>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</si>
  <si>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</si>
  <si>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</si>
  <si>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</si>
  <si>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</si>
  <si>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</si>
  <si>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</si>
  <si>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</si>
  <si>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</si>
  <si>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OPERAÇÃO 21/11/22 - VENCIMENTO 28/11/22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</si>
</sst>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594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393234</v>
      </c>
      <c r="C7" s="9">
        <f t="shared" si="0"/>
        <v>274657</v>
      </c>
      <c r="D7" s="9">
        <f t="shared" si="0"/>
        <v>278583</v>
      </c>
      <c r="E7" s="9">
        <f t="shared" si="0"/>
        <v>69295</v>
      </c>
      <c r="F7" s="9">
        <f t="shared" si="0"/>
        <v>229173</v>
      </c>
      <c r="G7" s="9">
        <f t="shared" si="0"/>
        <v>371848</v>
      </c>
      <c r="H7" s="9">
        <f t="shared" si="0"/>
        <v>42754</v>
      </c>
      <c r="I7" s="9">
        <f t="shared" si="0"/>
        <v>208431</v>
      </c>
      <c r="J7" s="9">
        <f t="shared" si="0"/>
        <v>229014</v>
      </c>
      <c r="K7" s="9">
        <f t="shared" si="0"/>
        <v>354802</v>
      </c>
      <c r="L7" s="9">
        <f t="shared" si="0"/>
        <v>275222</v>
      </c>
      <c r="M7" s="9">
        <f t="shared" si="0"/>
        <v>132663</v>
      </c>
      <c r="N7" s="9">
        <f t="shared" si="0"/>
        <v>84869</v>
      </c>
      <c r="O7" s="9">
        <f t="shared" si="0"/>
        <v>2944545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12524</v>
      </c>
      <c r="C8" s="11">
        <f t="shared" si="1"/>
        <v>13408</v>
      </c>
      <c r="D8" s="11">
        <f t="shared" si="1"/>
        <v>10549</v>
      </c>
      <c r="E8" s="11">
        <f t="shared" si="1"/>
        <v>2358</v>
      </c>
      <c r="F8" s="11">
        <f t="shared" si="1"/>
        <v>7937</v>
      </c>
      <c r="G8" s="11">
        <f t="shared" si="1"/>
        <v>11026</v>
      </c>
      <c r="H8" s="11">
        <f t="shared" si="1"/>
        <v>2182</v>
      </c>
      <c r="I8" s="11">
        <f t="shared" si="1"/>
        <v>11049</v>
      </c>
      <c r="J8" s="11">
        <f t="shared" si="1"/>
        <v>10319</v>
      </c>
      <c r="K8" s="11">
        <f t="shared" si="1"/>
        <v>7958</v>
      </c>
      <c r="L8" s="11">
        <f t="shared" si="1"/>
        <v>7002</v>
      </c>
      <c r="M8" s="11">
        <f t="shared" si="1"/>
        <v>5410</v>
      </c>
      <c r="N8" s="11">
        <f t="shared" si="1"/>
        <v>4211</v>
      </c>
      <c r="O8" s="11">
        <f t="shared" si="1"/>
        <v>105933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12524</v>
      </c>
      <c r="C9" s="11">
        <v>13408</v>
      </c>
      <c r="D9" s="11">
        <v>10549</v>
      </c>
      <c r="E9" s="11">
        <v>2358</v>
      </c>
      <c r="F9" s="11">
        <v>7937</v>
      </c>
      <c r="G9" s="11">
        <v>11026</v>
      </c>
      <c r="H9" s="11">
        <v>2182</v>
      </c>
      <c r="I9" s="11">
        <v>11047</v>
      </c>
      <c r="J9" s="11">
        <v>10319</v>
      </c>
      <c r="K9" s="11">
        <v>7946</v>
      </c>
      <c r="L9" s="11">
        <v>7002</v>
      </c>
      <c r="M9" s="11">
        <v>5405</v>
      </c>
      <c r="N9" s="11">
        <v>4205</v>
      </c>
      <c r="O9" s="11">
        <f>SUM(B9:N9)</f>
        <v>105908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12</v>
      </c>
      <c r="L10" s="13">
        <v>0</v>
      </c>
      <c r="M10" s="13">
        <v>5</v>
      </c>
      <c r="N10" s="13">
        <v>6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73</v>
      </c>
      <c r="B11" s="13">
        <v>380710</v>
      </c>
      <c r="C11" s="13">
        <v>261249</v>
      </c>
      <c r="D11" s="13">
        <v>268034</v>
      </c>
      <c r="E11" s="13">
        <v>66937</v>
      </c>
      <c r="F11" s="13">
        <v>221236</v>
      </c>
      <c r="G11" s="13">
        <v>360822</v>
      </c>
      <c r="H11" s="13">
        <v>40572</v>
      </c>
      <c r="I11" s="13">
        <v>197382</v>
      </c>
      <c r="J11" s="13">
        <v>218695</v>
      </c>
      <c r="K11" s="13">
        <v>346844</v>
      </c>
      <c r="L11" s="13">
        <v>268220</v>
      </c>
      <c r="M11" s="13">
        <v>127253</v>
      </c>
      <c r="N11" s="13">
        <v>80658</v>
      </c>
      <c r="O11" s="11">
        <f>SUM(B11:N11)</f>
        <v>2838612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77</v>
      </c>
      <c r="B12" s="13">
        <v>24909</v>
      </c>
      <c r="C12" s="13">
        <v>22309</v>
      </c>
      <c r="D12" s="13">
        <v>18801</v>
      </c>
      <c r="E12" s="13">
        <v>6808</v>
      </c>
      <c r="F12" s="13">
        <v>18881</v>
      </c>
      <c r="G12" s="13">
        <v>33450</v>
      </c>
      <c r="H12" s="13">
        <v>4121</v>
      </c>
      <c r="I12" s="13">
        <v>17855</v>
      </c>
      <c r="J12" s="13">
        <v>17265</v>
      </c>
      <c r="K12" s="13">
        <v>21742</v>
      </c>
      <c r="L12" s="13">
        <v>17048</v>
      </c>
      <c r="M12" s="13">
        <v>6261</v>
      </c>
      <c r="N12" s="13">
        <v>3350</v>
      </c>
      <c r="O12" s="11">
        <f>SUM(B12:N12)</f>
        <v>212800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78</v>
      </c>
      <c r="B13" s="15">
        <f aca="true" t="shared" si="2" ref="B13:N13">B11-B12</f>
        <v>355801</v>
      </c>
      <c r="C13" s="15">
        <f t="shared" si="2"/>
        <v>238940</v>
      </c>
      <c r="D13" s="15">
        <f t="shared" si="2"/>
        <v>249233</v>
      </c>
      <c r="E13" s="15">
        <f t="shared" si="2"/>
        <v>60129</v>
      </c>
      <c r="F13" s="15">
        <f t="shared" si="2"/>
        <v>202355</v>
      </c>
      <c r="G13" s="15">
        <f t="shared" si="2"/>
        <v>327372</v>
      </c>
      <c r="H13" s="15">
        <f t="shared" si="2"/>
        <v>36451</v>
      </c>
      <c r="I13" s="15">
        <f t="shared" si="2"/>
        <v>179527</v>
      </c>
      <c r="J13" s="15">
        <f t="shared" si="2"/>
        <v>201430</v>
      </c>
      <c r="K13" s="15">
        <f t="shared" si="2"/>
        <v>325102</v>
      </c>
      <c r="L13" s="15">
        <f t="shared" si="2"/>
        <v>251172</v>
      </c>
      <c r="M13" s="15">
        <f t="shared" si="2"/>
        <v>120992</v>
      </c>
      <c r="N13" s="15">
        <f t="shared" si="2"/>
        <v>77308</v>
      </c>
      <c r="O13" s="11">
        <f>SUM(B13:N13)</f>
        <v>2625812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31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32</v>
      </c>
      <c r="B18" s="19">
        <v>1.181527396823486</v>
      </c>
      <c r="C18" s="19">
        <v>1.232829379799557</v>
      </c>
      <c r="D18" s="19">
        <v>1.23716225284796</v>
      </c>
      <c r="E18" s="19">
        <v>0.868183731067377</v>
      </c>
      <c r="F18" s="19">
        <v>1.335360666382884</v>
      </c>
      <c r="G18" s="19">
        <v>1.425055335640571</v>
      </c>
      <c r="H18" s="19">
        <v>1.60663011847108</v>
      </c>
      <c r="I18" s="19">
        <v>1.55791194843903</v>
      </c>
      <c r="J18" s="19">
        <v>1.304748344112491</v>
      </c>
      <c r="K18" s="19">
        <v>1.131448488552779</v>
      </c>
      <c r="L18" s="19">
        <v>1.197767694461336</v>
      </c>
      <c r="M18" s="19">
        <v>1.214440665421039</v>
      </c>
      <c r="N18" s="19">
        <v>1.091545858873944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68</v>
      </c>
      <c r="B20" s="24">
        <f aca="true" t="shared" si="3" ref="B20:N20">SUM(B21:B29)</f>
        <v>1499973.65</v>
      </c>
      <c r="C20" s="24">
        <f t="shared" si="3"/>
        <v>1105436.37</v>
      </c>
      <c r="D20" s="24">
        <f t="shared" si="3"/>
        <v>979399.0799999998</v>
      </c>
      <c r="E20" s="24">
        <f t="shared" si="3"/>
        <v>297311.5</v>
      </c>
      <c r="F20" s="24">
        <f t="shared" si="3"/>
        <v>1000618.9999999999</v>
      </c>
      <c r="G20" s="24">
        <f t="shared" si="3"/>
        <v>1448135.7899999998</v>
      </c>
      <c r="H20" s="24">
        <f t="shared" si="3"/>
        <v>249408.13000000003</v>
      </c>
      <c r="I20" s="24">
        <f t="shared" si="3"/>
        <v>1068519.71</v>
      </c>
      <c r="J20" s="24">
        <f t="shared" si="3"/>
        <v>970289.4400000001</v>
      </c>
      <c r="K20" s="24">
        <f t="shared" si="3"/>
        <v>1254782.34</v>
      </c>
      <c r="L20" s="24">
        <f t="shared" si="3"/>
        <v>1179260.04</v>
      </c>
      <c r="M20" s="24">
        <f t="shared" si="3"/>
        <v>666309.3500000001</v>
      </c>
      <c r="N20" s="24">
        <f t="shared" si="3"/>
        <v>341822.60000000003</v>
      </c>
      <c r="O20" s="24">
        <f>O21+O22+O23+O24+O25+O26+O27++O28+O29</f>
        <v>12061267.000000002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33</v>
      </c>
      <c r="B21" s="28">
        <f aca="true" t="shared" si="4" ref="B21:N21">ROUND(B15*B7,2)</f>
        <v>1154692.32</v>
      </c>
      <c r="C21" s="28">
        <f t="shared" si="4"/>
        <v>833172.01</v>
      </c>
      <c r="D21" s="28">
        <f t="shared" si="4"/>
        <v>741142.21</v>
      </c>
      <c r="E21" s="28">
        <f t="shared" si="4"/>
        <v>314938.85</v>
      </c>
      <c r="F21" s="28">
        <f t="shared" si="4"/>
        <v>706677.86</v>
      </c>
      <c r="G21" s="28">
        <f t="shared" si="4"/>
        <v>943452.75</v>
      </c>
      <c r="H21" s="28">
        <f t="shared" si="4"/>
        <v>145641.5</v>
      </c>
      <c r="I21" s="28">
        <f t="shared" si="4"/>
        <v>627815.02</v>
      </c>
      <c r="J21" s="28">
        <f t="shared" si="4"/>
        <v>693820.81</v>
      </c>
      <c r="K21" s="28">
        <f t="shared" si="4"/>
        <v>1016046.49</v>
      </c>
      <c r="L21" s="28">
        <f t="shared" si="4"/>
        <v>897416.38</v>
      </c>
      <c r="M21" s="28">
        <f t="shared" si="4"/>
        <v>499157.8</v>
      </c>
      <c r="N21" s="28">
        <f t="shared" si="4"/>
        <v>288444.27</v>
      </c>
      <c r="O21" s="28">
        <f aca="true" t="shared" si="5" ref="O21:O29">SUM(B21:N21)</f>
        <v>8862418.27</v>
      </c>
    </row>
    <row r="22" spans="1:23" ht="18.75" customHeight="1">
      <c r="A22" s="26" t="s">
        <v>34</v>
      </c>
      <c r="B22" s="28">
        <f>IF(B18&lt;&gt;0,ROUND((B18-1)*B21,2),0)</f>
        <v>209608.29</v>
      </c>
      <c r="C22" s="28">
        <f aca="true" t="shared" si="6" ref="C22:N22">IF(C18&lt;&gt;0,ROUND((C18-1)*C21,2),0)</f>
        <v>193986.92</v>
      </c>
      <c r="D22" s="28">
        <f t="shared" si="6"/>
        <v>175770.96</v>
      </c>
      <c r="E22" s="28">
        <f t="shared" si="6"/>
        <v>-41514.06</v>
      </c>
      <c r="F22" s="28">
        <f t="shared" si="6"/>
        <v>236991.96</v>
      </c>
      <c r="G22" s="28">
        <f t="shared" si="6"/>
        <v>401019.63</v>
      </c>
      <c r="H22" s="28">
        <f t="shared" si="6"/>
        <v>88350.52</v>
      </c>
      <c r="I22" s="28">
        <f t="shared" si="6"/>
        <v>350265.5</v>
      </c>
      <c r="J22" s="28">
        <f t="shared" si="6"/>
        <v>211440.74</v>
      </c>
      <c r="K22" s="28">
        <f t="shared" si="6"/>
        <v>133557.78</v>
      </c>
      <c r="L22" s="28">
        <f t="shared" si="6"/>
        <v>177479.97</v>
      </c>
      <c r="M22" s="28">
        <f t="shared" si="6"/>
        <v>107039.73</v>
      </c>
      <c r="N22" s="28">
        <f t="shared" si="6"/>
        <v>26405.88</v>
      </c>
      <c r="O22" s="28">
        <f t="shared" si="5"/>
        <v>2270403.8200000003</v>
      </c>
      <c r="W22" s="51"/>
    </row>
    <row r="23" spans="1:15" ht="18.75" customHeight="1">
      <c r="A23" s="26" t="s">
        <v>35</v>
      </c>
      <c r="B23" s="28">
        <v>69821.58</v>
      </c>
      <c r="C23" s="28">
        <v>48862.34</v>
      </c>
      <c r="D23" s="28">
        <v>32182.98</v>
      </c>
      <c r="E23" s="28">
        <v>12679.77</v>
      </c>
      <c r="F23" s="28">
        <v>36651.87</v>
      </c>
      <c r="G23" s="28">
        <v>57714.17</v>
      </c>
      <c r="H23" s="28">
        <v>6873.47</v>
      </c>
      <c r="I23" s="28">
        <v>45097.73</v>
      </c>
      <c r="J23" s="28">
        <v>41517.89</v>
      </c>
      <c r="K23" s="28">
        <v>60287.1</v>
      </c>
      <c r="L23" s="28">
        <v>59741.67</v>
      </c>
      <c r="M23" s="28">
        <v>28293.17</v>
      </c>
      <c r="N23" s="28">
        <v>16134.5</v>
      </c>
      <c r="O23" s="28">
        <f t="shared" si="5"/>
        <v>515858.2399999999</v>
      </c>
    </row>
    <row r="24" spans="1:15" ht="18.75" customHeight="1">
      <c r="A24" s="26" t="s">
        <v>36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1787.07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26806.05</v>
      </c>
    </row>
    <row r="25" spans="1:15" ht="18.75" customHeight="1">
      <c r="A25" s="26" t="s">
        <v>37</v>
      </c>
      <c r="B25" s="28">
        <v>0</v>
      </c>
      <c r="C25" s="28">
        <v>0</v>
      </c>
      <c r="D25" s="28">
        <v>-4249.04</v>
      </c>
      <c r="E25" s="28">
        <v>0</v>
      </c>
      <c r="F25" s="28">
        <v>-10591.66</v>
      </c>
      <c r="G25" s="28">
        <v>0</v>
      </c>
      <c r="H25" s="28">
        <v>-2174.31</v>
      </c>
      <c r="I25" s="28">
        <v>0</v>
      </c>
      <c r="J25" s="28">
        <v>-6407.91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-23422.920000000002</v>
      </c>
    </row>
    <row r="26" spans="1:26" ht="18.75" customHeight="1">
      <c r="A26" s="26" t="s">
        <v>69</v>
      </c>
      <c r="B26" s="28">
        <v>1127.97</v>
      </c>
      <c r="C26" s="28">
        <v>848</v>
      </c>
      <c r="D26" s="28">
        <v>743.01</v>
      </c>
      <c r="E26" s="28">
        <v>226.13</v>
      </c>
      <c r="F26" s="28">
        <v>761.85</v>
      </c>
      <c r="G26" s="28">
        <v>1103.74</v>
      </c>
      <c r="H26" s="28">
        <v>188.44</v>
      </c>
      <c r="I26" s="28">
        <v>804.92</v>
      </c>
      <c r="J26" s="28">
        <v>740.31</v>
      </c>
      <c r="K26" s="28">
        <v>950.29</v>
      </c>
      <c r="L26" s="28">
        <v>893.76</v>
      </c>
      <c r="M26" s="28">
        <v>500.72</v>
      </c>
      <c r="N26" s="28">
        <v>258.46</v>
      </c>
      <c r="O26" s="28">
        <f t="shared" si="5"/>
        <v>9147.599999999997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28">
        <v>986.46</v>
      </c>
      <c r="C27" s="28">
        <v>734.51</v>
      </c>
      <c r="D27" s="28">
        <v>644.18</v>
      </c>
      <c r="E27" s="28">
        <v>196.77</v>
      </c>
      <c r="F27" s="28">
        <v>648.25</v>
      </c>
      <c r="G27" s="28">
        <v>873.27</v>
      </c>
      <c r="H27" s="28">
        <v>161.72</v>
      </c>
      <c r="I27" s="28">
        <v>683.29</v>
      </c>
      <c r="J27" s="28">
        <v>645.53</v>
      </c>
      <c r="K27" s="28">
        <v>839.64</v>
      </c>
      <c r="L27" s="28">
        <v>745.26</v>
      </c>
      <c r="M27" s="28">
        <v>421.81</v>
      </c>
      <c r="N27" s="28">
        <v>221.02</v>
      </c>
      <c r="O27" s="28">
        <f t="shared" si="5"/>
        <v>7801.710000000001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71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72</v>
      </c>
      <c r="B29" s="28">
        <v>59702.71</v>
      </c>
      <c r="C29" s="28">
        <v>23915.83</v>
      </c>
      <c r="D29" s="28">
        <v>31077.21</v>
      </c>
      <c r="E29" s="28">
        <v>8905.18</v>
      </c>
      <c r="F29" s="28">
        <v>27389.41</v>
      </c>
      <c r="G29" s="28">
        <v>41777.78</v>
      </c>
      <c r="H29" s="28">
        <v>8504.28</v>
      </c>
      <c r="I29" s="28">
        <v>41749.33</v>
      </c>
      <c r="J29" s="28">
        <v>26440.1</v>
      </c>
      <c r="K29" s="28">
        <v>40927.97</v>
      </c>
      <c r="L29" s="28">
        <v>40848.28</v>
      </c>
      <c r="M29" s="28">
        <v>28912.28</v>
      </c>
      <c r="N29" s="28">
        <v>8468.3</v>
      </c>
      <c r="O29" s="28">
        <f t="shared" si="5"/>
        <v>388618.66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38</v>
      </c>
      <c r="B31" s="28">
        <f>+B32+B34+B47+B48+B49+B54-B55</f>
        <v>-61377.82</v>
      </c>
      <c r="C31" s="28">
        <f aca="true" t="shared" si="7" ref="C31:O31">+C32+C34+C47+C48+C49+C54-C55</f>
        <v>-63710.59</v>
      </c>
      <c r="D31" s="28">
        <f t="shared" si="7"/>
        <v>-50547.18</v>
      </c>
      <c r="E31" s="28">
        <f t="shared" si="7"/>
        <v>-11632.640000000001</v>
      </c>
      <c r="F31" s="28">
        <f t="shared" si="7"/>
        <v>-39159.170000000006</v>
      </c>
      <c r="G31" s="28">
        <f t="shared" si="7"/>
        <v>-54651.89</v>
      </c>
      <c r="H31" s="28">
        <f t="shared" si="7"/>
        <v>-10648.66</v>
      </c>
      <c r="I31" s="28">
        <f t="shared" si="7"/>
        <v>-53082.68</v>
      </c>
      <c r="J31" s="28">
        <f t="shared" si="7"/>
        <v>-49520.21</v>
      </c>
      <c r="K31" s="28">
        <f t="shared" si="7"/>
        <v>-40246.630000000005</v>
      </c>
      <c r="L31" s="28">
        <f t="shared" si="7"/>
        <v>-35778.67</v>
      </c>
      <c r="M31" s="28">
        <f t="shared" si="7"/>
        <v>-26566.33</v>
      </c>
      <c r="N31" s="28">
        <f t="shared" si="7"/>
        <v>-19939.08</v>
      </c>
      <c r="O31" s="28">
        <f t="shared" si="7"/>
        <v>-516861.55</v>
      </c>
    </row>
    <row r="32" spans="1:15" ht="18.75" customHeight="1">
      <c r="A32" s="26" t="s">
        <v>39</v>
      </c>
      <c r="B32" s="29">
        <f>+B33</f>
        <v>-55105.6</v>
      </c>
      <c r="C32" s="29">
        <f>+C33</f>
        <v>-58995.2</v>
      </c>
      <c r="D32" s="29">
        <f aca="true" t="shared" si="8" ref="D32:O32">+D33</f>
        <v>-46415.6</v>
      </c>
      <c r="E32" s="29">
        <f t="shared" si="8"/>
        <v>-10375.2</v>
      </c>
      <c r="F32" s="29">
        <f t="shared" si="8"/>
        <v>-34922.8</v>
      </c>
      <c r="G32" s="29">
        <f t="shared" si="8"/>
        <v>-48514.4</v>
      </c>
      <c r="H32" s="29">
        <f t="shared" si="8"/>
        <v>-9600.8</v>
      </c>
      <c r="I32" s="29">
        <f t="shared" si="8"/>
        <v>-48606.8</v>
      </c>
      <c r="J32" s="29">
        <f t="shared" si="8"/>
        <v>-45403.6</v>
      </c>
      <c r="K32" s="29">
        <f t="shared" si="8"/>
        <v>-34962.4</v>
      </c>
      <c r="L32" s="29">
        <f t="shared" si="8"/>
        <v>-30808.8</v>
      </c>
      <c r="M32" s="29">
        <f t="shared" si="8"/>
        <v>-23782</v>
      </c>
      <c r="N32" s="29">
        <f t="shared" si="8"/>
        <v>-18502</v>
      </c>
      <c r="O32" s="29">
        <f t="shared" si="8"/>
        <v>-465995.2</v>
      </c>
    </row>
    <row r="33" spans="1:26" ht="18.75" customHeight="1">
      <c r="A33" s="27" t="s">
        <v>40</v>
      </c>
      <c r="B33" s="16">
        <f>ROUND((-B9)*$G$3,2)</f>
        <v>-55105.6</v>
      </c>
      <c r="C33" s="16">
        <f aca="true" t="shared" si="9" ref="C33:N33">ROUND((-C9)*$G$3,2)</f>
        <v>-58995.2</v>
      </c>
      <c r="D33" s="16">
        <f t="shared" si="9"/>
        <v>-46415.6</v>
      </c>
      <c r="E33" s="16">
        <f t="shared" si="9"/>
        <v>-10375.2</v>
      </c>
      <c r="F33" s="16">
        <f t="shared" si="9"/>
        <v>-34922.8</v>
      </c>
      <c r="G33" s="16">
        <f t="shared" si="9"/>
        <v>-48514.4</v>
      </c>
      <c r="H33" s="16">
        <f t="shared" si="9"/>
        <v>-9600.8</v>
      </c>
      <c r="I33" s="16">
        <f t="shared" si="9"/>
        <v>-48606.8</v>
      </c>
      <c r="J33" s="16">
        <f t="shared" si="9"/>
        <v>-45403.6</v>
      </c>
      <c r="K33" s="16">
        <f t="shared" si="9"/>
        <v>-34962.4</v>
      </c>
      <c r="L33" s="16">
        <f t="shared" si="9"/>
        <v>-30808.8</v>
      </c>
      <c r="M33" s="16">
        <f t="shared" si="9"/>
        <v>-23782</v>
      </c>
      <c r="N33" s="16">
        <f t="shared" si="9"/>
        <v>-18502</v>
      </c>
      <c r="O33" s="30">
        <f aca="true" t="shared" si="10" ref="O33:O55">SUM(B33:N33)</f>
        <v>-465995.2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41</v>
      </c>
      <c r="B34" s="29">
        <f>SUM(B35:B45)</f>
        <v>-6272.22</v>
      </c>
      <c r="C34" s="29">
        <f aca="true" t="shared" si="11" ref="C34:O34">SUM(C35:C45)</f>
        <v>-4715.39</v>
      </c>
      <c r="D34" s="29">
        <f t="shared" si="11"/>
        <v>-4131.58</v>
      </c>
      <c r="E34" s="29">
        <f t="shared" si="11"/>
        <v>-1257.44</v>
      </c>
      <c r="F34" s="29">
        <f t="shared" si="11"/>
        <v>-4236.37</v>
      </c>
      <c r="G34" s="29">
        <f t="shared" si="11"/>
        <v>-6137.49</v>
      </c>
      <c r="H34" s="29">
        <f t="shared" si="11"/>
        <v>-1047.86</v>
      </c>
      <c r="I34" s="29">
        <f t="shared" si="11"/>
        <v>-4475.88</v>
      </c>
      <c r="J34" s="29">
        <f t="shared" si="11"/>
        <v>-4116.61</v>
      </c>
      <c r="K34" s="29">
        <f t="shared" si="11"/>
        <v>-5284.23</v>
      </c>
      <c r="L34" s="29">
        <f t="shared" si="11"/>
        <v>-4969.87</v>
      </c>
      <c r="M34" s="29">
        <f t="shared" si="11"/>
        <v>-2784.33</v>
      </c>
      <c r="N34" s="29">
        <f t="shared" si="11"/>
        <v>-1437.08</v>
      </c>
      <c r="O34" s="29">
        <f t="shared" si="11"/>
        <v>-50866.35</v>
      </c>
    </row>
    <row r="35" spans="1:26" ht="18.75" customHeight="1">
      <c r="A35" s="27" t="s">
        <v>42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43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44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45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46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82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83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47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48</v>
      </c>
      <c r="B43" s="31">
        <v>-6272.22</v>
      </c>
      <c r="C43" s="31">
        <v>-4715.39</v>
      </c>
      <c r="D43" s="31">
        <v>-4131.58</v>
      </c>
      <c r="E43" s="31">
        <v>-1257.44</v>
      </c>
      <c r="F43" s="31">
        <v>-4236.37</v>
      </c>
      <c r="G43" s="31">
        <v>-6137.49</v>
      </c>
      <c r="H43" s="31">
        <v>-1047.86</v>
      </c>
      <c r="I43" s="31">
        <v>-4475.88</v>
      </c>
      <c r="J43" s="31">
        <v>-4116.61</v>
      </c>
      <c r="K43" s="31">
        <v>-5284.23</v>
      </c>
      <c r="L43" s="31">
        <v>-4969.87</v>
      </c>
      <c r="M43" s="31">
        <v>-2784.33</v>
      </c>
      <c r="N43" s="31">
        <v>-1437.08</v>
      </c>
      <c r="O43" s="31">
        <f>SUM(B43:N43)</f>
        <v>-50866.35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74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75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49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50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76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79</v>
      </c>
      <c r="B50" s="33">
        <v>-91231.7</v>
      </c>
      <c r="C50" s="33">
        <v>-87846.15</v>
      </c>
      <c r="D50" s="33">
        <v>-64000.48</v>
      </c>
      <c r="E50" s="33">
        <v>-28334.9</v>
      </c>
      <c r="F50" s="33">
        <v>-80181.94</v>
      </c>
      <c r="G50" s="33">
        <v>-126511.25</v>
      </c>
      <c r="H50" s="33">
        <v>-23220.6</v>
      </c>
      <c r="I50" s="33">
        <v>-87957.3</v>
      </c>
      <c r="J50" s="33">
        <v>-71155.97</v>
      </c>
      <c r="K50" s="33">
        <v>-74383.73</v>
      </c>
      <c r="L50" s="33">
        <v>-70515.64</v>
      </c>
      <c r="M50" s="33">
        <v>-30081.6</v>
      </c>
      <c r="N50" s="33">
        <v>-13158.47</v>
      </c>
      <c r="O50" s="31">
        <f t="shared" si="10"/>
        <v>-848579.7299999999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80</v>
      </c>
      <c r="B51" s="33">
        <v>91231.7</v>
      </c>
      <c r="C51" s="33">
        <v>87846.15</v>
      </c>
      <c r="D51" s="33">
        <v>64000.48</v>
      </c>
      <c r="E51" s="33">
        <v>28334.9</v>
      </c>
      <c r="F51" s="33">
        <v>80181.94</v>
      </c>
      <c r="G51" s="33">
        <v>126511.25</v>
      </c>
      <c r="H51" s="33">
        <v>23220.6</v>
      </c>
      <c r="I51" s="33">
        <v>87957.3</v>
      </c>
      <c r="J51" s="33">
        <v>71155.97</v>
      </c>
      <c r="K51" s="33">
        <v>74383.73</v>
      </c>
      <c r="L51" s="33">
        <v>70515.64</v>
      </c>
      <c r="M51" s="33">
        <v>30081.6</v>
      </c>
      <c r="N51" s="33">
        <v>13158.47</v>
      </c>
      <c r="O51" s="31">
        <f t="shared" si="10"/>
        <v>848579.7299999999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51</v>
      </c>
      <c r="B53" s="34">
        <f>+B20+B31</f>
        <v>1438595.8299999998</v>
      </c>
      <c r="C53" s="34">
        <f aca="true" t="shared" si="13" ref="C53:N53">+C20+C31</f>
        <v>1041725.7800000001</v>
      </c>
      <c r="D53" s="34">
        <f t="shared" si="13"/>
        <v>928851.8999999998</v>
      </c>
      <c r="E53" s="34">
        <f t="shared" si="13"/>
        <v>285678.86</v>
      </c>
      <c r="F53" s="34">
        <f t="shared" si="13"/>
        <v>961459.8299999998</v>
      </c>
      <c r="G53" s="34">
        <f t="shared" si="13"/>
        <v>1393483.9</v>
      </c>
      <c r="H53" s="34">
        <f t="shared" si="13"/>
        <v>238759.47000000003</v>
      </c>
      <c r="I53" s="34">
        <f t="shared" si="13"/>
        <v>1015437.0299999999</v>
      </c>
      <c r="J53" s="34">
        <f t="shared" si="13"/>
        <v>920769.2300000001</v>
      </c>
      <c r="K53" s="34">
        <f t="shared" si="13"/>
        <v>1214535.71</v>
      </c>
      <c r="L53" s="34">
        <f t="shared" si="13"/>
        <v>1143481.37</v>
      </c>
      <c r="M53" s="34">
        <f t="shared" si="13"/>
        <v>639743.0200000001</v>
      </c>
      <c r="N53" s="34">
        <f t="shared" si="13"/>
        <v>321883.52</v>
      </c>
      <c r="O53" s="34">
        <f>SUM(B53:N53)</f>
        <v>11544405.45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52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53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54</v>
      </c>
      <c r="B59" s="42">
        <f aca="true" t="shared" si="14" ref="B59:O59">SUM(B60:B70)</f>
        <v>1438595.83</v>
      </c>
      <c r="C59" s="42">
        <f t="shared" si="14"/>
        <v>1041725.78</v>
      </c>
      <c r="D59" s="42">
        <f t="shared" si="14"/>
        <v>928851.9</v>
      </c>
      <c r="E59" s="42">
        <f t="shared" si="14"/>
        <v>285678.85</v>
      </c>
      <c r="F59" s="42">
        <f t="shared" si="14"/>
        <v>961459.83</v>
      </c>
      <c r="G59" s="42">
        <f t="shared" si="14"/>
        <v>1393483.89</v>
      </c>
      <c r="H59" s="42">
        <f t="shared" si="14"/>
        <v>238759.47</v>
      </c>
      <c r="I59" s="42">
        <f t="shared" si="14"/>
        <v>1015437.03</v>
      </c>
      <c r="J59" s="42">
        <f t="shared" si="14"/>
        <v>920769.24</v>
      </c>
      <c r="K59" s="42">
        <f t="shared" si="14"/>
        <v>1214535.7</v>
      </c>
      <c r="L59" s="42">
        <f t="shared" si="14"/>
        <v>1143481.36</v>
      </c>
      <c r="M59" s="42">
        <f t="shared" si="14"/>
        <v>639743.03</v>
      </c>
      <c r="N59" s="42">
        <f t="shared" si="14"/>
        <v>321883.51999999996</v>
      </c>
      <c r="O59" s="34">
        <f t="shared" si="14"/>
        <v>11544405.43</v>
      </c>
      <c r="Q59"/>
    </row>
    <row r="60" spans="1:18" ht="18.75" customHeight="1">
      <c r="A60" s="26" t="s">
        <v>55</v>
      </c>
      <c r="B60" s="42">
        <v>1183500.61</v>
      </c>
      <c r="C60" s="42">
        <v>756739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1940239.61</v>
      </c>
      <c r="P60"/>
      <c r="Q60"/>
      <c r="R60" s="41"/>
    </row>
    <row r="61" spans="1:16" ht="18.75" customHeight="1">
      <c r="A61" s="26" t="s">
        <v>56</v>
      </c>
      <c r="B61" s="42">
        <v>255095.22</v>
      </c>
      <c r="C61" s="42">
        <v>284986.78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540082</v>
      </c>
      <c r="P61"/>
    </row>
    <row r="62" spans="1:17" ht="18.75" customHeight="1">
      <c r="A62" s="26" t="s">
        <v>57</v>
      </c>
      <c r="B62" s="43">
        <v>0</v>
      </c>
      <c r="C62" s="43">
        <v>0</v>
      </c>
      <c r="D62" s="29">
        <v>928851.9</v>
      </c>
      <c r="E62" s="43">
        <v>0</v>
      </c>
      <c r="F62" s="43">
        <v>0</v>
      </c>
      <c r="G62" s="43">
        <v>0</v>
      </c>
      <c r="H62" s="42">
        <v>238759.47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1167611.37</v>
      </c>
      <c r="P62" s="52"/>
      <c r="Q62"/>
    </row>
    <row r="63" spans="1:18" ht="18.75" customHeight="1">
      <c r="A63" s="26" t="s">
        <v>58</v>
      </c>
      <c r="B63" s="43">
        <v>0</v>
      </c>
      <c r="C63" s="43">
        <v>0</v>
      </c>
      <c r="D63" s="43">
        <v>0</v>
      </c>
      <c r="E63" s="29">
        <v>285678.85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285678.85</v>
      </c>
      <c r="R63"/>
    </row>
    <row r="64" spans="1:19" ht="18.75" customHeight="1">
      <c r="A64" s="26" t="s">
        <v>59</v>
      </c>
      <c r="B64" s="43">
        <v>0</v>
      </c>
      <c r="C64" s="43">
        <v>0</v>
      </c>
      <c r="D64" s="43">
        <v>0</v>
      </c>
      <c r="E64" s="43">
        <v>0</v>
      </c>
      <c r="F64" s="29">
        <v>961459.83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961459.83</v>
      </c>
      <c r="S64"/>
    </row>
    <row r="65" spans="1:20" ht="18.75" customHeight="1">
      <c r="A65" s="26" t="s">
        <v>60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1393483.89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1393483.89</v>
      </c>
      <c r="T65"/>
    </row>
    <row r="66" spans="1:21" ht="18.75" customHeight="1">
      <c r="A66" s="26" t="s">
        <v>61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1015437.03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1015437.03</v>
      </c>
      <c r="U66"/>
    </row>
    <row r="67" spans="1:22" ht="18.75" customHeight="1">
      <c r="A67" s="26" t="s">
        <v>62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920769.24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920769.24</v>
      </c>
      <c r="V67"/>
    </row>
    <row r="68" spans="1:23" ht="18.75" customHeight="1">
      <c r="A68" s="26" t="s">
        <v>63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1214535.7</v>
      </c>
      <c r="L68" s="29">
        <v>1143481.36</v>
      </c>
      <c r="M68" s="43">
        <v>0</v>
      </c>
      <c r="N68" s="43">
        <v>0</v>
      </c>
      <c r="O68" s="34">
        <f t="shared" si="15"/>
        <v>2358017.06</v>
      </c>
      <c r="P68"/>
      <c r="W68"/>
    </row>
    <row r="69" spans="1:25" ht="18.75" customHeight="1">
      <c r="A69" s="26" t="s">
        <v>64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/>
      <c r="L69" s="43"/>
      <c r="M69" s="29">
        <v>639743.03</v>
      </c>
      <c r="N69" s="43">
        <v>0</v>
      </c>
      <c r="O69" s="34">
        <f t="shared" si="15"/>
        <v>639743.03</v>
      </c>
      <c r="R69"/>
      <c r="Y69"/>
    </row>
    <row r="70" spans="1:26" ht="18.75" customHeight="1">
      <c r="A70" s="36" t="s">
        <v>65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321883.51999999996</v>
      </c>
      <c r="O70" s="46">
        <f t="shared" si="15"/>
        <v>321883.51999999996</v>
      </c>
      <c r="P70"/>
      <c r="S70"/>
      <c r="Z70"/>
    </row>
    <row r="71" spans="1:12" ht="21" customHeight="1">
      <c r="A71" s="47" t="s">
        <v>81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3" ht="13.5">
      <c r="B73" s="53"/>
      <c r="C73" s="53"/>
      <c r="D73" s="54"/>
      <c r="E73" s="54"/>
      <c r="F73" s="54"/>
      <c r="G73" s="54"/>
      <c r="H73" s="53"/>
      <c r="I73" s="53"/>
      <c r="K73" s="54"/>
      <c r="M73" s="53"/>
    </row>
    <row r="74" spans="2:12" ht="13.5">
      <c r="B74" s="48"/>
      <c r="C74" s="48"/>
      <c r="D74"/>
      <c r="E74"/>
      <c r="F74"/>
      <c r="G74"/>
      <c r="H74"/>
      <c r="I74"/>
      <c r="J74"/>
      <c r="K74"/>
      <c r="L74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2023-01-16T19:54:01Z</dcterms:modified>
  <cp:category/>
  <cp:version/>
  <cp:contentType/>
  <cp:contentStatus/>
</cp:coreProperties>
</file>